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735efa855d370445/Escritorio/"/>
    </mc:Choice>
  </mc:AlternateContent>
  <xr:revisionPtr revIDLastSave="123" documentId="13_ncr:1_{A825D0B5-B813-4A4A-ABE2-DD69B0C9FD88}" xr6:coauthVersionLast="47" xr6:coauthVersionMax="47" xr10:uidLastSave="{DE37425B-E3F5-4A0B-A7A8-B950B08ACE82}"/>
  <bookViews>
    <workbookView xWindow="0" yWindow="0" windowWidth="28800" windowHeight="15600" xr2:uid="{00000000-000D-0000-FFFF-FFFF00000000}"/>
  </bookViews>
  <sheets>
    <sheet name="CASO N° 9" sheetId="1" r:id="rId1"/>
    <sheet name="RESP. A)" sheetId="8" r:id="rId2"/>
    <sheet name="RESP. B) " sheetId="22" r:id="rId3"/>
    <sheet name="RESP. C)" sheetId="10" r:id="rId4"/>
    <sheet name="RESP. D) " sheetId="12" r:id="rId5"/>
    <sheet name="RESP. E)" sheetId="27" r:id="rId6"/>
    <sheet name="RESP. F) R N° 6" sheetId="28" r:id="rId7"/>
    <sheet name="RESP. F) R N° 12-14" sheetId="29" r:id="rId8"/>
    <sheet name="RESP. F) R N° 15-16" sheetId="30" r:id="rId9"/>
    <sheet name="RESP. G)" sheetId="14" r:id="rId10"/>
    <sheet name="RESP. H)" sheetId="15" r:id="rId11"/>
    <sheet name="RESP. I)" sheetId="21" r:id="rId12"/>
    <sheet name="RESP. J)" sheetId="17" r:id="rId13"/>
    <sheet name="CÁLCULO DJA F1835" sheetId="18" r:id="rId14"/>
    <sheet name="DATOS" sheetId="6" state="hidden" r:id="rId15"/>
  </sheets>
  <externalReferences>
    <externalReference r:id="rId16"/>
    <externalReference r:id="rId17"/>
    <externalReference r:id="rId18"/>
    <externalReference r:id="rId19"/>
  </externalReferences>
  <definedNames>
    <definedName name="\b" localSheetId="1">#REF!</definedName>
    <definedName name="\b" localSheetId="2">#REF!</definedName>
    <definedName name="\b" localSheetId="3">#REF!</definedName>
    <definedName name="\b" localSheetId="11">#REF!</definedName>
    <definedName name="\b" localSheetId="12">#REF!</definedName>
    <definedName name="\b">#REF!</definedName>
    <definedName name="\z" localSheetId="1">#REF!</definedName>
    <definedName name="\z" localSheetId="3">#REF!</definedName>
    <definedName name="\z" localSheetId="12">#REF!</definedName>
    <definedName name="\z">#REF!</definedName>
    <definedName name="_xlnm._FilterDatabase" localSheetId="0" hidden="1">'CASO N° 9'!$B$24:$M$59</definedName>
    <definedName name="_xlnm.Print_Area" localSheetId="13">'CÁLCULO DJA F1835'!$B$2:$E$21</definedName>
    <definedName name="_xlnm.Print_Area" localSheetId="0">'CASO N° 9'!$A$1:$K$97</definedName>
    <definedName name="_xlnm.Print_Area" localSheetId="1">'RESP. A)'!$B$2:$J$40</definedName>
    <definedName name="_xlnm.Print_Area" localSheetId="2">'RESP. B) '!$B$2:$J$39</definedName>
    <definedName name="_xlnm.Print_Area" localSheetId="3">'RESP. C)'!$A$1:$L$57</definedName>
    <definedName name="_xlnm.Print_Area" localSheetId="4">'RESP. D) '!$A$1:$Z$47</definedName>
    <definedName name="_xlnm.Print_Area" localSheetId="5">'RESP. E)'!$A$1:$P$97</definedName>
    <definedName name="_xlnm.Print_Area" localSheetId="7">'RESP. F) R N° 12-14'!$A$1:$P$101</definedName>
    <definedName name="_xlnm.Print_Area" localSheetId="8">'RESP. F) R N° 15-16'!$A$1:$T$42</definedName>
    <definedName name="_xlnm.Print_Area" localSheetId="6">'RESP. F) R N° 6'!$B$2:$T$38</definedName>
    <definedName name="_xlnm.Print_Area" localSheetId="9">'RESP. G)'!$A$1:$Q$30</definedName>
    <definedName name="_xlnm.Print_Area" localSheetId="10">'RESP. H)'!$A$1:$AI$21</definedName>
    <definedName name="_xlnm.Print_Area" localSheetId="11">'RESP. I)'!$B$2:$AM$24</definedName>
    <definedName name="_xlnm.Print_Area" localSheetId="12">'RESP. J)'!$A$1:$AT$70</definedName>
    <definedName name="CCCCC" localSheetId="1">[1]bien!#REF!</definedName>
    <definedName name="CCCCC" localSheetId="2">[2]bien!#REF!</definedName>
    <definedName name="CCCCC" localSheetId="3">[2]bien!#REF!</definedName>
    <definedName name="CCCCC" localSheetId="4">[2]bien!#REF!</definedName>
    <definedName name="CCCCC" localSheetId="11">[2]bien!#REF!</definedName>
    <definedName name="CCCCC" localSheetId="12">[2]bien!#REF!</definedName>
    <definedName name="CCCCC">[2]bien!#REF!</definedName>
    <definedName name="CERTIFICADO" localSheetId="5">'RESP. E)'!#REF!</definedName>
    <definedName name="CERTIFICADO">#REF!</definedName>
    <definedName name="Excel_BuiltIn_Print_Area_2_1" localSheetId="1">#REF!</definedName>
    <definedName name="Excel_BuiltIn_Print_Area_2_1" localSheetId="2">#REF!</definedName>
    <definedName name="Excel_BuiltIn_Print_Area_2_1" localSheetId="3">#REF!</definedName>
    <definedName name="Excel_BuiltIn_Print_Area_2_1" localSheetId="4">#REF!</definedName>
    <definedName name="Excel_BuiltIn_Print_Area_2_1" localSheetId="12">#REF!</definedName>
    <definedName name="Excel_BuiltIn_Print_Area_2_1">#REF!</definedName>
    <definedName name="Factores" localSheetId="1">'[1]calculos planilla'!$A$2:$M$134</definedName>
    <definedName name="Factores">'[2]calculos planilla'!$A$2:$M$134</definedName>
    <definedName name="fecha" localSheetId="1">[1]bien!$F$8</definedName>
    <definedName name="fecha">[2]bien!$F$8</definedName>
    <definedName name="fecha_act" localSheetId="1">[1]bien!#REF!</definedName>
    <definedName name="fecha_act" localSheetId="2">[2]bien!#REF!</definedName>
    <definedName name="fecha_act" localSheetId="3">[2]bien!#REF!</definedName>
    <definedName name="fecha_act" localSheetId="4">[2]bien!#REF!</definedName>
    <definedName name="fecha_act" localSheetId="11">[2]bien!#REF!</definedName>
    <definedName name="fecha_act" localSheetId="12">[2]bien!#REF!</definedName>
    <definedName name="fecha_act">[2]bien!#REF!</definedName>
    <definedName name="GVKey">""</definedName>
    <definedName name="HISTORICO" localSheetId="1">[1]bien!$F$11</definedName>
    <definedName name="HISTORICO">[2]bien!$F$11</definedName>
    <definedName name="inicial" localSheetId="1">'[1]calculos planilla'!$S$3:$U$14</definedName>
    <definedName name="inicial">'[2]calculos planilla'!$S$3:$U$14</definedName>
    <definedName name="INVERSION" localSheetId="1">#REF!</definedName>
    <definedName name="INVERSION" localSheetId="2">#REF!</definedName>
    <definedName name="INVERSION" localSheetId="3">#REF!</definedName>
    <definedName name="INVERSION" localSheetId="4">#REF!</definedName>
    <definedName name="INVERSION" localSheetId="9">#REF!</definedName>
    <definedName name="INVERSION" localSheetId="10">#REF!</definedName>
    <definedName name="INVERSION" localSheetId="11">#REF!</definedName>
    <definedName name="INVERSION" localSheetId="12">#REF!</definedName>
    <definedName name="INVERSION">#REF!</definedName>
    <definedName name="ipc" localSheetId="1">'[1]calculos planilla'!$P$3:$Q$146</definedName>
    <definedName name="ipc">'[2]calculos planilla'!$P$3:$Q$146</definedName>
    <definedName name="matriz" localSheetId="1">#REF!</definedName>
    <definedName name="matriz" localSheetId="2">#REF!</definedName>
    <definedName name="matriz" localSheetId="3">#REF!</definedName>
    <definedName name="matriz" localSheetId="4">#REF!</definedName>
    <definedName name="matriz" localSheetId="12">#REF!</definedName>
    <definedName name="matriz">#REF!</definedName>
    <definedName name="matriz2" localSheetId="1">#REF!</definedName>
    <definedName name="matriz2" localSheetId="3">#REF!</definedName>
    <definedName name="matriz2" localSheetId="12">#REF!</definedName>
    <definedName name="matriz2">#REF!</definedName>
    <definedName name="operacion" localSheetId="1">#REF!</definedName>
    <definedName name="operacion" localSheetId="3">#REF!</definedName>
    <definedName name="operacion" localSheetId="4">#REF!</definedName>
    <definedName name="operacion" localSheetId="9">#REF!</definedName>
    <definedName name="operacion" localSheetId="10">#REF!</definedName>
    <definedName name="operacion" localSheetId="11">#REF!</definedName>
    <definedName name="operacion" localSheetId="12">#REF!</definedName>
    <definedName name="operacion">#REF!</definedName>
    <definedName name="OPERACION1" localSheetId="4">#REF!</definedName>
    <definedName name="OPERACION1" localSheetId="9">#REF!</definedName>
    <definedName name="OPERACION1" localSheetId="10">#REF!</definedName>
    <definedName name="OPERACION1" localSheetId="11">#REF!</definedName>
    <definedName name="OPERACION1" localSheetId="12">#REF!</definedName>
    <definedName name="OPERACION1">#REF!</definedName>
    <definedName name="SPSet">"current"</definedName>
    <definedName name="SPWS_WBID">""</definedName>
    <definedName name="TABLAS" localSheetId="1">#REF!</definedName>
    <definedName name="TABLAS" localSheetId="3">#REF!</definedName>
    <definedName name="TABLAS" localSheetId="12">#REF!</definedName>
    <definedName name="TABLAS">#REF!</definedName>
    <definedName name="v" localSheetId="9">'[3]Registrar F.22 AT.2013'!$A$2:$B$182</definedName>
    <definedName name="v" localSheetId="10">'[3]Registrar F.22 AT.2013'!$A$2:$B$182</definedName>
    <definedName name="v" localSheetId="12">'[4]Registrar '!$A$2:$B$182</definedName>
    <definedName name="v">'[4]Registrar '!$A$2:$B$182</definedName>
    <definedName name="Vutil" localSheetId="1">[1]bien!$G$17</definedName>
    <definedName name="Vutil">[2]bien!$G$17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88" i="1" l="1"/>
  <c r="L85" i="1"/>
  <c r="L87" i="1" s="1"/>
  <c r="L26" i="1"/>
  <c r="M85" i="1"/>
  <c r="M86" i="1" s="1"/>
  <c r="M58" i="1"/>
  <c r="M72" i="1"/>
  <c r="M71" i="1"/>
  <c r="M70" i="1"/>
  <c r="M69" i="1"/>
  <c r="M76" i="1"/>
  <c r="L33" i="1"/>
  <c r="D13" i="29"/>
  <c r="D10" i="29"/>
  <c r="I10" i="10" l="1"/>
  <c r="F14" i="1"/>
  <c r="F13" i="1"/>
  <c r="F12" i="1"/>
  <c r="J35" i="30"/>
  <c r="J33" i="30"/>
  <c r="J30" i="30"/>
  <c r="D15" i="30"/>
  <c r="P36" i="30"/>
  <c r="R17" i="30"/>
  <c r="D70" i="29"/>
  <c r="D67" i="29"/>
  <c r="D88" i="29"/>
  <c r="D77" i="29"/>
  <c r="D29" i="29"/>
  <c r="D42" i="29" s="1"/>
  <c r="D27" i="29"/>
  <c r="D79" i="29" l="1"/>
  <c r="G15" i="8"/>
  <c r="E26" i="1"/>
  <c r="G26" i="1" s="1"/>
  <c r="E29" i="1"/>
  <c r="G29" i="1" s="1"/>
  <c r="L29" i="1" s="1"/>
  <c r="E30" i="1"/>
  <c r="G30" i="1" s="1"/>
  <c r="E31" i="1"/>
  <c r="G31" i="1" s="1"/>
  <c r="E32" i="1"/>
  <c r="G32" i="1" s="1"/>
  <c r="H33" i="22"/>
  <c r="D53" i="1"/>
  <c r="E53" i="1" s="1"/>
  <c r="F56" i="1"/>
  <c r="J56" i="1" s="1"/>
  <c r="S12" i="28" l="1"/>
  <c r="L32" i="1"/>
  <c r="D25" i="1"/>
  <c r="E25" i="1" l="1"/>
  <c r="I37" i="12"/>
  <c r="I36" i="12"/>
  <c r="I35" i="12"/>
  <c r="D27" i="1"/>
  <c r="E27" i="1" s="1"/>
  <c r="G27" i="1" s="1"/>
  <c r="G14" i="8"/>
  <c r="F54" i="1"/>
  <c r="J54" i="1" s="1"/>
  <c r="D9" i="29" s="1"/>
  <c r="J16" i="28" l="1"/>
  <c r="L27" i="1"/>
  <c r="G25" i="1"/>
  <c r="G17" i="14"/>
  <c r="J15" i="28" l="1"/>
  <c r="L25" i="1"/>
  <c r="I11" i="10"/>
  <c r="E52" i="1" l="1"/>
  <c r="I52" i="1" s="1"/>
  <c r="F34" i="1"/>
  <c r="H34" i="1" s="1"/>
  <c r="C28" i="1"/>
  <c r="D22" i="29" l="1"/>
  <c r="M66" i="1"/>
  <c r="E28" i="1"/>
  <c r="E11" i="18"/>
  <c r="E10" i="18"/>
  <c r="G28" i="1" l="1"/>
  <c r="L28" i="1" s="1"/>
  <c r="G13" i="22"/>
  <c r="G12" i="22"/>
  <c r="G16" i="14" l="1"/>
  <c r="C48" i="1" l="1"/>
  <c r="C20" i="18"/>
  <c r="F37" i="1" l="1"/>
  <c r="H37" i="1" s="1"/>
  <c r="F43" i="1"/>
  <c r="J43" i="1" s="1"/>
  <c r="D6" i="29" s="1"/>
  <c r="E45" i="1"/>
  <c r="I34" i="8"/>
  <c r="M51" i="27" s="1"/>
  <c r="C39" i="1"/>
  <c r="D40" i="1"/>
  <c r="D57" i="1" s="1"/>
  <c r="F36" i="1"/>
  <c r="H36" i="1" s="1"/>
  <c r="F35" i="1"/>
  <c r="H35" i="1" s="1"/>
  <c r="L35" i="1" s="1"/>
  <c r="E18" i="18"/>
  <c r="E17" i="18"/>
  <c r="E16" i="18"/>
  <c r="E15" i="18"/>
  <c r="E14" i="18"/>
  <c r="E13" i="18"/>
  <c r="E12" i="18"/>
  <c r="I53" i="1"/>
  <c r="D23" i="29" s="1"/>
  <c r="F42" i="1"/>
  <c r="E48" i="1"/>
  <c r="I48" i="1" s="1"/>
  <c r="D12" i="29" s="1"/>
  <c r="H29" i="22" l="1"/>
  <c r="L36" i="1"/>
  <c r="H30" i="22"/>
  <c r="L37" i="1"/>
  <c r="I45" i="1"/>
  <c r="D11" i="29" s="1"/>
  <c r="F39" i="1"/>
  <c r="H39" i="1" s="1"/>
  <c r="C57" i="1"/>
  <c r="E20" i="18"/>
  <c r="H42" i="1"/>
  <c r="H28" i="22"/>
  <c r="G11" i="22"/>
  <c r="G18" i="22"/>
  <c r="P21" i="17"/>
  <c r="F40" i="1"/>
  <c r="H40" i="1" s="1"/>
  <c r="H32" i="22" l="1"/>
  <c r="L40" i="1"/>
  <c r="H31" i="22"/>
  <c r="L39" i="1"/>
  <c r="F57" i="1"/>
  <c r="G20" i="22"/>
  <c r="G26" i="17"/>
  <c r="H57" i="1"/>
  <c r="E49" i="1"/>
  <c r="E57" i="1" s="1"/>
  <c r="I49" i="1" l="1"/>
  <c r="D14" i="29" s="1"/>
  <c r="D24" i="29" s="1"/>
  <c r="J12" i="28"/>
  <c r="H36" i="12"/>
  <c r="H37" i="12"/>
  <c r="H35" i="12"/>
  <c r="I57" i="1" l="1"/>
  <c r="O41" i="12"/>
  <c r="O37" i="12"/>
  <c r="O36" i="12"/>
  <c r="O35" i="12"/>
  <c r="F17" i="15" l="1"/>
  <c r="F18" i="15"/>
  <c r="F16" i="15"/>
  <c r="H18" i="21" s="1"/>
  <c r="I18" i="21" s="1"/>
  <c r="G23" i="8"/>
  <c r="G21" i="8"/>
  <c r="G22" i="8"/>
  <c r="G19" i="14" s="1"/>
  <c r="G13" i="8"/>
  <c r="G11" i="8"/>
  <c r="G12" i="8"/>
  <c r="D33" i="29" l="1"/>
  <c r="I17" i="8"/>
  <c r="D87" i="29"/>
  <c r="D51" i="29"/>
  <c r="D89" i="29"/>
  <c r="D28" i="29"/>
  <c r="I25" i="8"/>
  <c r="D49" i="29"/>
  <c r="G57" i="1"/>
  <c r="J11" i="28" s="1"/>
  <c r="G13" i="14"/>
  <c r="G18" i="14"/>
  <c r="E28" i="14" s="1"/>
  <c r="G15" i="14"/>
  <c r="F19" i="15"/>
  <c r="W17" i="15"/>
  <c r="J57" i="1"/>
  <c r="C15" i="1"/>
  <c r="D56" i="29" l="1"/>
  <c r="D59" i="29" s="1"/>
  <c r="D28" i="14"/>
  <c r="H7" i="22"/>
  <c r="J28" i="12"/>
  <c r="J43" i="12" s="1"/>
  <c r="L28" i="12"/>
  <c r="L43" i="12" s="1"/>
  <c r="N28" i="12"/>
  <c r="N43" i="12" s="1"/>
  <c r="P28" i="12"/>
  <c r="P43" i="12" s="1"/>
  <c r="K13" i="12"/>
  <c r="K14" i="12" s="1"/>
  <c r="K28" i="12" s="1"/>
  <c r="K43" i="12" s="1"/>
  <c r="M13" i="12"/>
  <c r="H22" i="22" l="1"/>
  <c r="W16" i="15"/>
  <c r="Z18" i="21" s="1"/>
  <c r="W18" i="15"/>
  <c r="M14" i="12"/>
  <c r="M28" i="12" s="1"/>
  <c r="M43" i="12" s="1"/>
  <c r="I13" i="12"/>
  <c r="I14" i="12" s="1"/>
  <c r="Q28" i="12"/>
  <c r="Q43" i="12" s="1"/>
  <c r="H35" i="22" l="1"/>
  <c r="I8" i="10" s="1"/>
  <c r="D64" i="29" s="1"/>
  <c r="D68" i="29" s="1"/>
  <c r="D73" i="29" s="1"/>
  <c r="J14" i="28"/>
  <c r="W19" i="15"/>
  <c r="I13" i="10" l="1"/>
  <c r="R28" i="12"/>
  <c r="R43" i="12" s="1"/>
  <c r="I22" i="12" l="1"/>
  <c r="D12" i="30" s="1"/>
  <c r="I28" i="12" l="1"/>
  <c r="I43" i="12" s="1"/>
  <c r="D17" i="30" s="1"/>
  <c r="H22" i="12"/>
  <c r="C59" i="1" l="1"/>
  <c r="D59" i="1" l="1"/>
  <c r="J59" i="1"/>
  <c r="I58" i="1"/>
  <c r="E59" i="1"/>
  <c r="F59" i="1"/>
  <c r="I7" i="8" l="1"/>
  <c r="I28" i="8" s="1"/>
  <c r="S15" i="28"/>
  <c r="G59" i="1"/>
  <c r="H58" i="1"/>
  <c r="I59" i="1"/>
  <c r="I9" i="27" l="1"/>
  <c r="D82" i="29"/>
  <c r="D98" i="29" s="1"/>
  <c r="G12" i="14"/>
  <c r="H59" i="1"/>
  <c r="I32" i="8" l="1"/>
  <c r="M9" i="27" s="1"/>
  <c r="M81" i="27" s="1"/>
  <c r="M91" i="27" s="1"/>
  <c r="B28" i="14"/>
  <c r="H28" i="14" s="1"/>
  <c r="H28" i="12"/>
  <c r="H43" i="12" s="1"/>
  <c r="O25" i="12" l="1"/>
  <c r="J29" i="30" s="1"/>
  <c r="I36" i="8"/>
  <c r="O28" i="12" l="1"/>
  <c r="O43" i="12" s="1"/>
  <c r="J36" i="30" s="1"/>
  <c r="H13" i="12"/>
  <c r="H14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Terraset SpA</author>
  </authors>
  <commentList>
    <comment ref="K42" authorId="0" shapeId="0" xr:uid="{C1615D5A-4EAC-46F6-B667-749457A3AD30}">
      <text>
        <r>
          <rPr>
            <b/>
            <sz val="9"/>
            <color indexed="81"/>
            <rFont val="Tahoma"/>
            <charset val="1"/>
          </rPr>
          <t>CM DE CPT, AUMENTOS k DISMINUCIONESK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65" authorId="0" shapeId="0" xr:uid="{B534D963-4C20-4857-93E3-4A22217E4A9E}">
      <text>
        <r>
          <rPr>
            <b/>
            <sz val="9"/>
            <color indexed="81"/>
            <rFont val="Tahoma"/>
            <charset val="1"/>
          </rPr>
          <t>PPM   220,000
   C.M.       220,000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66" authorId="0" shapeId="0" xr:uid="{2A3326BB-CBC6-49E7-BE8A-B89048B6D95C}">
      <text>
        <r>
          <rPr>
            <b/>
            <sz val="9"/>
            <color indexed="81"/>
            <rFont val="Tahoma"/>
            <charset val="1"/>
          </rPr>
          <t xml:space="preserve">Como es provisión , se agrega sin actualizar. El IDPC no se acpta como gasto.
</t>
        </r>
      </text>
    </comment>
    <comment ref="M67" authorId="0" shapeId="0" xr:uid="{C989460E-C262-42A4-953D-D8C0515C20F4}">
      <text>
        <r>
          <rPr>
            <sz val="9"/>
            <color indexed="81"/>
            <rFont val="Tahoma"/>
            <charset val="1"/>
          </rPr>
          <t xml:space="preserve">Como es gasto rechazado e implicó un desembolso efectivo, debe agregarse actualizado a la RLI
</t>
        </r>
      </text>
    </comment>
    <comment ref="M68" authorId="0" shapeId="0" xr:uid="{045FF4D6-016C-4ED7-B32B-54D6B901C4FB}">
      <text>
        <r>
          <rPr>
            <b/>
            <sz val="9"/>
            <color indexed="81"/>
            <rFont val="Tahoma"/>
            <charset val="1"/>
          </rPr>
          <t>Se registró:
Banco 4,600,000
   Otros Ingresos  4,600,000</t>
        </r>
      </text>
    </comment>
    <comment ref="M76" authorId="0" shapeId="0" xr:uid="{3ADC4E05-B8D5-4713-979D-9CDBD7AD6E31}">
      <text>
        <r>
          <rPr>
            <b/>
            <sz val="9"/>
            <color indexed="81"/>
            <rFont val="Tahoma"/>
            <charset val="1"/>
          </rPr>
          <t>REV. CAP.PROPIO  690,000
    C.M.                            690,000</t>
        </r>
      </text>
    </comment>
    <comment ref="L85" authorId="0" shapeId="0" xr:uid="{A646038D-1AEF-4616-8B03-4D57A33CDBAC}">
      <text>
        <r>
          <rPr>
            <sz val="9"/>
            <color indexed="81"/>
            <rFont val="Tahoma"/>
            <charset val="1"/>
          </rPr>
          <t xml:space="preserve">Ajustae contable:
Otros Ingresos 4,600,000
          Ctas por Pagar   4,600,000
</t>
        </r>
      </text>
    </comment>
  </commentList>
</comments>
</file>

<file path=xl/sharedStrings.xml><?xml version="1.0" encoding="utf-8"?>
<sst xmlns="http://schemas.openxmlformats.org/spreadsheetml/2006/main" count="968" uniqueCount="645">
  <si>
    <t xml:space="preserve"> </t>
  </si>
  <si>
    <t>Saldos</t>
  </si>
  <si>
    <t>Inventario</t>
  </si>
  <si>
    <t>Resultados</t>
  </si>
  <si>
    <t>Débitos</t>
  </si>
  <si>
    <t>Créditos</t>
  </si>
  <si>
    <t>Deudor</t>
  </si>
  <si>
    <t>Acreedor</t>
  </si>
  <si>
    <t>Activo</t>
  </si>
  <si>
    <t>Pasivo</t>
  </si>
  <si>
    <t>Pérdida</t>
  </si>
  <si>
    <t>Ganancia</t>
  </si>
  <si>
    <t>Sub-Totales</t>
  </si>
  <si>
    <t>Pérdidas / Ganancias</t>
  </si>
  <si>
    <t>Total General</t>
  </si>
  <si>
    <t>17 Corección Monetaria Saldo Deudor (Art. 32 N°1) 637(-)</t>
  </si>
  <si>
    <t>1 Agregado</t>
  </si>
  <si>
    <t>18 Corección Monetaria Saldo Acreedor (Art. 32 N°2). 638(+)</t>
  </si>
  <si>
    <t>2 Deduccion</t>
  </si>
  <si>
    <t>19 Gastos Rechazados no Afectos a la Tributación del Art. 21 ( Inc. 2° Art.21)(+)(+)</t>
  </si>
  <si>
    <t>4 Deduccion Beneficio letra C) Articulo 14 ter</t>
  </si>
  <si>
    <t>20 Depreciación Financiera del ejercicio 926(+)</t>
  </si>
  <si>
    <t>5 Reverso Beneficio letra C) Articulo 14 ter</t>
  </si>
  <si>
    <t>21 Rentas tributables no reconocidas financieramente 970(+)</t>
  </si>
  <si>
    <t>22 Gastos agregados por donaciones 971(+)</t>
  </si>
  <si>
    <t>23 Gastos que se deben agregar a la RLI según el N°1 del Art. 33 639(+)</t>
  </si>
  <si>
    <t>24 Depreciación Tributaria de Ejercicio 927(-)</t>
  </si>
  <si>
    <t>25 Gasto Goowill Tributario del ejercicio 1000(-)</t>
  </si>
  <si>
    <t>26 Impuesto Específico a la Actividad Minera 827(-)</t>
  </si>
  <si>
    <t>27 Gastos Rechazados afectados a la tributación de Inc 1° Art.21. 928(-)</t>
  </si>
  <si>
    <t>28 Gastos Rechazados afectados a la tributación del Inc.3° Art.21. 929(-)</t>
  </si>
  <si>
    <t>29 Otras Partidas 807(-)</t>
  </si>
  <si>
    <t>30 Rentas Exentas Impto. 1ra Categoría (Art.33 N°2). 641(-)</t>
  </si>
  <si>
    <t>31 Dividendos y/o Utilidades Sociales (Art. 33 N°2). 642(-)</t>
  </si>
  <si>
    <t>32 Gastos aceptados por donaciones 973(-)</t>
  </si>
  <si>
    <t>33 Ingresos No Renta (Art.17). 640(-)</t>
  </si>
  <si>
    <t>34 Pérdidas de Ejercicios Anteriores (Art.31 N°3). 634(-)</t>
  </si>
  <si>
    <t>37 Deducción según letra C) del Art. 14 ter de la LIR (-)(-)</t>
  </si>
  <si>
    <t>97 Reverso Beneficio Deducción según letra C) del Art. 14 ter</t>
  </si>
  <si>
    <t>98 Dividendos o retitos percibidos afectos a IGC, que absorben la P.T</t>
  </si>
  <si>
    <t>99 Incremento de los dividendos o retiros percibidos afectos a IGC, que abosrben la P.T</t>
  </si>
  <si>
    <t>9 Resultado Financiero</t>
  </si>
  <si>
    <t>6 Rentas e incremento Absorbidos por la PT</t>
  </si>
  <si>
    <t>REMUNERACIONES POR PAGAR</t>
  </si>
  <si>
    <t>CAPITAL</t>
  </si>
  <si>
    <t>MULTAS FISCALES</t>
  </si>
  <si>
    <t>RESPUESTA A)</t>
  </si>
  <si>
    <t>ANTECEDENTES</t>
  </si>
  <si>
    <t>REMUNERACIONES</t>
  </si>
  <si>
    <t xml:space="preserve">INGRESOS POR VENTAS </t>
  </si>
  <si>
    <t>EXISTENCIAS</t>
  </si>
  <si>
    <t>COSTO DE VENTAS</t>
  </si>
  <si>
    <t>Total deducidos</t>
  </si>
  <si>
    <t>Se deduce:</t>
  </si>
  <si>
    <t>Se agrega:</t>
  </si>
  <si>
    <t>RESULTADO SEGÚN BALANCE</t>
  </si>
  <si>
    <t>IMPUESTO DE PRIMERA CATEGORÍA DETERMINADO</t>
  </si>
  <si>
    <t>Total agregados</t>
  </si>
  <si>
    <t>Reverso RAI anterior</t>
  </si>
  <si>
    <t>Con derecho a devolución</t>
  </si>
  <si>
    <t>Sin derecho a devolución</t>
  </si>
  <si>
    <t>INGRESOS NO RENTA</t>
  </si>
  <si>
    <t>RENTAS EXENTAS</t>
  </si>
  <si>
    <t>TASA TEF</t>
  </si>
  <si>
    <t>REX</t>
  </si>
  <si>
    <t>DDAN</t>
  </si>
  <si>
    <t>RAI</t>
  </si>
  <si>
    <t>CONTROL</t>
  </si>
  <si>
    <t>DETALLE</t>
  </si>
  <si>
    <t>Acumulados hasta el 31.12.2016</t>
  </si>
  <si>
    <t>STUT</t>
  </si>
  <si>
    <t>RENTA CON TRIBUTACIÓN CUMPLIDA</t>
  </si>
  <si>
    <t>Préstamos efectuados a propietarios, socios o accionistas en el ejercicio</t>
  </si>
  <si>
    <t>Total pasivos contraídos en Chile</t>
  </si>
  <si>
    <t>Beneficio antes de gastos financieros (EBITDA)</t>
  </si>
  <si>
    <t>Total del activo</t>
  </si>
  <si>
    <t>Total del pasivo</t>
  </si>
  <si>
    <t>Saldo de caja (sólo dinero en efectivo y documentos al día, según arqueo)</t>
  </si>
  <si>
    <t>Capital efectivo</t>
  </si>
  <si>
    <t>Saldo cuenta corriente bancaria según, conciliación</t>
  </si>
  <si>
    <t>Existencia final</t>
  </si>
  <si>
    <t>Bienes adquiridos contrato leasing</t>
  </si>
  <si>
    <t>Activo inmovilizado</t>
  </si>
  <si>
    <t>Activo gasto diferido goodwill tributario</t>
  </si>
  <si>
    <t>Activo intangible goodwill tributario (Ley N° 20.780)</t>
  </si>
  <si>
    <t>Patrimonio financiero</t>
  </si>
  <si>
    <t>Gastos adeudados o pagados por cuotas de bienes en leasing</t>
  </si>
  <si>
    <t>Monto del capital  directa o indirectamente financiado por partes relacionadas</t>
  </si>
  <si>
    <t>Retiros, remesas o distribuciones afectos a IGC o IA, imputados a las utilidades de balance en exceso de las tributables (UBET)</t>
  </si>
  <si>
    <t>Saldo total de rentas exentas de IGC (art. 11 Ley N° 18.401, rentas del capitalismo popular)</t>
  </si>
  <si>
    <t>Saldo exceso de retiros de 2014, determinados al 31 de diciembre para ejercicios siguientes</t>
  </si>
  <si>
    <t>Saldo de crédito por IDPC no sujetos a restitución generados hasta el 31.12.2019</t>
  </si>
  <si>
    <t>Saldo de crédito por IDPC no sujetos a restitución generados a contar del 01.01.2020</t>
  </si>
  <si>
    <t>Saldo crédito Impuesto Tasa Adicional ex art. 21 LIR</t>
  </si>
  <si>
    <t>Saldo de excedente base imponible IDPC voluntario a imputar ejercicio siguientes</t>
  </si>
  <si>
    <t>+</t>
  </si>
  <si>
    <t>(-)</t>
  </si>
  <si>
    <t>=</t>
  </si>
  <si>
    <t>Remanente ejercicio siguiente (saldo negativo)</t>
  </si>
  <si>
    <t>Remanente ejercicio siguiente (saldo positivo)</t>
  </si>
  <si>
    <t>Otras disminuciones del ejercicio</t>
  </si>
  <si>
    <t>Otros aumentos del ejercicio</t>
  </si>
  <si>
    <t>Con D° Devolución</t>
  </si>
  <si>
    <t>Sin D° Devolución</t>
  </si>
  <si>
    <t>IPE</t>
  </si>
  <si>
    <t>Sujeto a Restitución</t>
  </si>
  <si>
    <t>No Sujeto a Restitución</t>
  </si>
  <si>
    <t>Acumulados a contar desde el 01.01.2017</t>
  </si>
  <si>
    <t>Retiros en exceso y devoluciones de capital imputados en el ejercicio, reajustados</t>
  </si>
  <si>
    <t>Aumentos del ejercicio (propios)</t>
  </si>
  <si>
    <t>Disminuciones del ejercicio (por reorganizaciones)</t>
  </si>
  <si>
    <t>Aumentos del ejercicio (por reorganizaciones)</t>
  </si>
  <si>
    <t>OTRAS</t>
  </si>
  <si>
    <t>INR</t>
  </si>
  <si>
    <t>RENTAS CON TRIBUTACIÓN CUMPLIDA</t>
  </si>
  <si>
    <t>Otras partidas a deducir</t>
  </si>
  <si>
    <t>Otras partidas a agregar</t>
  </si>
  <si>
    <t>Base del IDPC voluntario según  art. 14 letra A) N°  6 LIR</t>
  </si>
  <si>
    <t>Incentivo al ahorro según art. 14 letra E) LIR</t>
  </si>
  <si>
    <t>Crédito total disponible imputable contra impuestos finales (IPE), del ejercicio</t>
  </si>
  <si>
    <t>Ingreso diferido por cambio de régimen</t>
  </si>
  <si>
    <t>Retiros o dividendos percibidos en el ejercicio por participaciones en otras empresas</t>
  </si>
  <si>
    <t>Pérdidas de ejercicios anteriores (art. 31 N° 3 LIR)</t>
  </si>
  <si>
    <t>Renta líquida imponible afecta a IDPC del ejercicio</t>
  </si>
  <si>
    <t>Disminuciones (efectivas) de capital del ejercicio, actualizadas</t>
  </si>
  <si>
    <t>Aumentos (efectivos) de capital del ejercicio, actualizados</t>
  </si>
  <si>
    <t>Corrección monetaria capital propio tributario inicial</t>
  </si>
  <si>
    <t>Rentas afectas a IGC o IA (RAI) del ejercicio</t>
  </si>
  <si>
    <t>Sobreprecio obtenido en la colocación de acciones de propia emisión, debidamente reajustado</t>
  </si>
  <si>
    <t>Saldo FUR  (cuando no haya sido considerado dentro del valor del capital aportado a la empresa)</t>
  </si>
  <si>
    <t>Capital aportado debidamente reajustado (incluye aumentos y disminuciones efectivas)</t>
  </si>
  <si>
    <t>Subtotal</t>
  </si>
  <si>
    <t>Ingresos no renta, generados (art. 17 LIR)</t>
  </si>
  <si>
    <t>Gastos aceptados por donaciones</t>
  </si>
  <si>
    <t>Dividendos y/o utilidades sociales percibidas o devengadas (art. 33 N° 2 LIR), ingresos no renta</t>
  </si>
  <si>
    <t>Dividendos y/o utilidades sociales percibidos o devengados (art. 33 N° 2 LIR)</t>
  </si>
  <si>
    <t>Rentas exentas IDPC (art. 33 N°2 LIR )</t>
  </si>
  <si>
    <t>Otras partidas</t>
  </si>
  <si>
    <t>Impuesto específico a la actividad minera</t>
  </si>
  <si>
    <t>Gasto goodwill tributario del ejercicio</t>
  </si>
  <si>
    <t>Depreciación tributaria del ejercicio</t>
  </si>
  <si>
    <t>Ingresos devengados por cambio de régimen</t>
  </si>
  <si>
    <t>Gastos que se deben agregar a la RLI según el art. 33 N° 1 LIR</t>
  </si>
  <si>
    <t>Gastos agregados por donaciones</t>
  </si>
  <si>
    <t>Rentas tributables no reconocidas financieramente</t>
  </si>
  <si>
    <t>Estimación y/o castigos de deudas incobrables, según criterios financieros</t>
  </si>
  <si>
    <t>Depreciación financiera del ejercicio</t>
  </si>
  <si>
    <t>Corrección monetaria saldo acreedor (art. 32 N° 2 LIR)</t>
  </si>
  <si>
    <t>Corrección monetaria saldo deudor (art. 32 N° 1 LIR)</t>
  </si>
  <si>
    <t>AJUSTES AL RESULTADO FINANCIERO</t>
  </si>
  <si>
    <t>Otros gastos deducidos de los ingresos brutos</t>
  </si>
  <si>
    <t>Gastos por impuesto renta e impuesto diferido</t>
  </si>
  <si>
    <t>Costos y gastos necesarios para producir las rentas de fuente extranjera</t>
  </si>
  <si>
    <t>Gasto por indemnización o compensación a clientes o usuarios</t>
  </si>
  <si>
    <t>Gastos por exigencias medio ambientales</t>
  </si>
  <si>
    <t>Otros gastos financieros</t>
  </si>
  <si>
    <t>Gastos por donaciones</t>
  </si>
  <si>
    <t>Intereses pagados o adeudados</t>
  </si>
  <si>
    <t>Arriendos</t>
  </si>
  <si>
    <t>Remuneraciones</t>
  </si>
  <si>
    <t>Costo directo de los bienes y servicios</t>
  </si>
  <si>
    <t>Otros ingresos percibidos o devengados</t>
  </si>
  <si>
    <t>Intereses percibidos o devengados</t>
  </si>
  <si>
    <t>Rentas de fuente extranjera</t>
  </si>
  <si>
    <t>Ingresos del giro percibidos o devengados</t>
  </si>
  <si>
    <t>RESULTADO FINANCIERO</t>
  </si>
  <si>
    <t>N°</t>
  </si>
  <si>
    <t>GET</t>
  </si>
  <si>
    <t>Saldo acreedor</t>
  </si>
  <si>
    <t>Saldo deudor</t>
  </si>
  <si>
    <t>Renta Líquida o Pérdida Tributaria</t>
  </si>
  <si>
    <t xml:space="preserve"> Rentas e incremento Absorbidos por la PT 
 [6]</t>
  </si>
  <si>
    <t>Deducción Beneficio 
14 E LIR 
 [4]</t>
  </si>
  <si>
    <t>Total Deducciones 
[2]</t>
  </si>
  <si>
    <t>Total Agregados
 [1]</t>
  </si>
  <si>
    <t>Resultado Financiero 
 [9]</t>
  </si>
  <si>
    <t xml:space="preserve">Total monto ajuste del ejercicio a Patrimonio Financiero </t>
  </si>
  <si>
    <t>Total ajustes en la determinación de la base imponible de primera categoría</t>
  </si>
  <si>
    <t>Total de Casos Informados</t>
  </si>
  <si>
    <t xml:space="preserve">SECCIÓN D: CUADRO RESUMEN </t>
  </si>
  <si>
    <t>Tipo de ajuste</t>
  </si>
  <si>
    <t>Monto del ajuste</t>
  </si>
  <si>
    <t>Descripción del ajuste practicado</t>
  </si>
  <si>
    <t>Id. Cuenta según clasificador de cuentas</t>
  </si>
  <si>
    <t>Conceptos y/o Partidas que componen la RLI</t>
  </si>
  <si>
    <t>FOLIO</t>
  </si>
  <si>
    <t>F1926</t>
  </si>
  <si>
    <t>Sin derecho a crédito</t>
  </si>
  <si>
    <t>Con  derecho a crédito por pago de IDPC voluntario</t>
  </si>
  <si>
    <t>Con crédito por IDPC acumulados  hasta el 31.12.2016</t>
  </si>
  <si>
    <t>Sujetos a Restitución</t>
  </si>
  <si>
    <t>No Sujetos a Restitución generados a contar del 01.01.2020</t>
  </si>
  <si>
    <t>No Sujetos a Restitución generados Hasta el 31.12.2019</t>
  </si>
  <si>
    <t>Rentas Exentas de Impuesto Global Complementario (IGC) (Artículo 11, Ley 18.401), Afectas a Impuesto Adicional</t>
  </si>
  <si>
    <t>Otras rentas percibidas Sin Prioridad en su orden de imputación</t>
  </si>
  <si>
    <t>Rentas provenientes del registro RAP y Diferencia Inicial de sociedad acogida al ex Art. 14 TER A) LIR</t>
  </si>
  <si>
    <t xml:space="preserve">Crédito por IPE </t>
  </si>
  <si>
    <t>Asociados a Rentas Afectas</t>
  </si>
  <si>
    <t>Ingresos No Constitutivos de  Renta</t>
  </si>
  <si>
    <t>Rentas Con Tributación Cumplida</t>
  </si>
  <si>
    <t>Crédito por impuesto tasa adicional, Ex. Art. 21  LIR.</t>
  </si>
  <si>
    <t>Acumulados Hasta el 31.12.2016</t>
  </si>
  <si>
    <t>Acumulados a Contar del 01.01.2017</t>
  </si>
  <si>
    <t>Rentas Exentas e Ingresos No Constitutivos de Renta (REX)</t>
  </si>
  <si>
    <t>Afectos a los Impuestos Global Complementario y/o Impuesto Adicional</t>
  </si>
  <si>
    <t>Devolución de capital Art.17 N° 7 LIR.</t>
  </si>
  <si>
    <t>CRÉDITOS PARA IMPUESTO GLOBAL COMPLEMENTARIO O ADICIONAL</t>
  </si>
  <si>
    <t>MONTOS DE RETIROS, REMESAS O DIVIDENDOS REAJUSTADOS ($)</t>
  </si>
  <si>
    <t>Cantidad de acciones al 31/12</t>
  </si>
  <si>
    <t>CUADRO RESUMEN FINAL DE LA DECLARACION</t>
  </si>
  <si>
    <t>GERARDO ARTURO ESCUDERO TOLEDO</t>
  </si>
  <si>
    <t xml:space="preserve">Rentas Exentas </t>
  </si>
  <si>
    <t>Número de Certificado</t>
  </si>
  <si>
    <t>Usufructuario o Nudo Propietario de la acción o derecho social</t>
  </si>
  <si>
    <t>RUT del Pleno Propietario  o Usufructuario  receptor del retiro, remesa y/o dividendo distribuido</t>
  </si>
  <si>
    <t>Fecha del retiro, remesa y/o dividendo distribuido</t>
  </si>
  <si>
    <t>ACTIVO FIJO</t>
  </si>
  <si>
    <t>5.03.05.13</t>
  </si>
  <si>
    <r>
      <t>Asociados a Rentas Exentas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(artículo 11, Ley 18.401)</t>
    </r>
  </si>
  <si>
    <r>
      <rPr>
        <sz val="14"/>
        <color theme="1"/>
        <rFont val="Arial"/>
        <family val="2"/>
      </rPr>
      <t>Crédito por IPE</t>
    </r>
    <r>
      <rPr>
        <sz val="14"/>
        <color rgb="FFFF0000"/>
        <rFont val="Arial"/>
        <family val="2"/>
      </rPr>
      <t xml:space="preserve"> </t>
    </r>
  </si>
  <si>
    <r>
      <t>Total monto ajuste IFRS 1</t>
    </r>
    <r>
      <rPr>
        <vertAlign val="superscript"/>
        <sz val="14"/>
        <rFont val="Arial"/>
        <family val="2"/>
      </rPr>
      <t>era</t>
    </r>
    <r>
      <rPr>
        <sz val="14"/>
        <rFont val="Arial"/>
        <family val="2"/>
      </rPr>
      <t xml:space="preserve"> aplicación a Patrimonio Financiero</t>
    </r>
  </si>
  <si>
    <t>Remanente para el ejercicio siguiente</t>
  </si>
  <si>
    <t>CAPITAL ($)</t>
  </si>
  <si>
    <t>Balance General de Ocho Columnas</t>
  </si>
  <si>
    <t>Cuentas Contables</t>
  </si>
  <si>
    <t>Sumas</t>
  </si>
  <si>
    <r>
      <rPr>
        <b/>
        <u/>
        <sz val="12"/>
        <rFont val="Arial"/>
        <family val="2"/>
      </rPr>
      <t>SE PIDE</t>
    </r>
    <r>
      <rPr>
        <b/>
        <sz val="12"/>
        <rFont val="Arial"/>
        <family val="2"/>
      </rPr>
      <t>:</t>
    </r>
  </si>
  <si>
    <r>
      <rPr>
        <b/>
        <u/>
        <sz val="14"/>
        <rFont val="Arial"/>
        <family val="2"/>
      </rPr>
      <t>MENOS</t>
    </r>
    <r>
      <rPr>
        <b/>
        <sz val="14"/>
        <rFont val="Arial"/>
        <family val="2"/>
      </rPr>
      <t>: PAGOS PROVISIONALES MENSUALES OBLIGATORIOS, ACT. (PPMO)</t>
    </r>
  </si>
  <si>
    <t>TASA IDPC (Ley N° 21.210)</t>
  </si>
  <si>
    <r>
      <rPr>
        <b/>
        <u/>
        <sz val="16"/>
        <rFont val="Arial"/>
        <family val="2"/>
      </rPr>
      <t>Menos</t>
    </r>
    <r>
      <rPr>
        <b/>
        <sz val="16"/>
        <rFont val="Arial"/>
        <family val="2"/>
      </rPr>
      <t>:</t>
    </r>
  </si>
  <si>
    <r>
      <rPr>
        <b/>
        <u/>
        <sz val="16"/>
        <rFont val="Arial"/>
        <family val="2"/>
      </rPr>
      <t>Más</t>
    </r>
    <r>
      <rPr>
        <b/>
        <sz val="16"/>
        <rFont val="Arial"/>
        <family val="2"/>
      </rPr>
      <t xml:space="preserve">: </t>
    </r>
  </si>
  <si>
    <t>Rentas o cantidades Afectas a IGC o I.A. (RAI).</t>
  </si>
  <si>
    <t>Diferencia entre depreciación normal y acelerada del ejercicio (DDAN).</t>
  </si>
  <si>
    <t>Rentas exentas o cantidades no afectas a IGC o I.A. (REX).</t>
  </si>
  <si>
    <t>1-1</t>
  </si>
  <si>
    <t>2-2</t>
  </si>
  <si>
    <t>Con crédito por IDPC generados a contar del 1.01.2017</t>
  </si>
  <si>
    <t>Rentas Exentas de Impuesto Global Complementario (IGC) y/o Impuesto Adicional (I.A.).</t>
  </si>
  <si>
    <t>Utilidades afectadas con impuesto sustitutivo al FUT (ISFUT) Ley N° 20.780</t>
  </si>
  <si>
    <t>Exceso Distribuciones Desproporcionadas 
(N° 9 Art.14 A)</t>
  </si>
  <si>
    <t>SUMAS</t>
  </si>
  <si>
    <t>TOTAL SECCIÓN C</t>
  </si>
  <si>
    <t>TOTAL SECCIÓN B</t>
  </si>
  <si>
    <t>RESPUESTA B)</t>
  </si>
  <si>
    <t>RESPUESTA E)</t>
  </si>
  <si>
    <t>RESPUESTA D)</t>
  </si>
  <si>
    <t>SOCIO</t>
  </si>
  <si>
    <t>PARTICIPACIÓN</t>
  </si>
  <si>
    <t>CLIENTES</t>
  </si>
  <si>
    <t>PROVISION IMPUESTO DIFERIDO</t>
  </si>
  <si>
    <t>PROVISION VACACIONES</t>
  </si>
  <si>
    <t>VACACIONES DEL PERSONAL</t>
  </si>
  <si>
    <t>OTROS INGRESOS</t>
  </si>
  <si>
    <t/>
  </si>
  <si>
    <t>DEPRECIACION DEL EJERCICIO</t>
  </si>
  <si>
    <t>5.01.12.01</t>
  </si>
  <si>
    <t>5.01.13.01</t>
  </si>
  <si>
    <t>5.03.04.99</t>
  </si>
  <si>
    <t>5.01.12.06</t>
  </si>
  <si>
    <t>BANCO BCI</t>
  </si>
  <si>
    <t>ACCIONES</t>
  </si>
  <si>
    <t>RETIRO SOCIOS</t>
  </si>
  <si>
    <t>DEPRECIACION ACUMULADA ACT. FIJO</t>
  </si>
  <si>
    <t>PROVISION DE IMPUESTO A LA RENTA</t>
  </si>
  <si>
    <t>IVA POR PAGAR</t>
  </si>
  <si>
    <t>IMPUESTO 2ª CATEGORIA POR PAGAR</t>
  </si>
  <si>
    <t>CUENTAS POR PAGAR</t>
  </si>
  <si>
    <t>REVALORIZACIÓN CAPITAL</t>
  </si>
  <si>
    <t>HONORARIOS</t>
  </si>
  <si>
    <t>INTERESES PAGADOS</t>
  </si>
  <si>
    <t>DIVIDENDOS PERCIBIDO</t>
  </si>
  <si>
    <t>CORRECCION MONETARIA ART. 41 LIR</t>
  </si>
  <si>
    <t>IMPUESTOS ANUALES A LA RENTA</t>
  </si>
  <si>
    <t>5.03.04.01</t>
  </si>
  <si>
    <t>5.01.01.05</t>
  </si>
  <si>
    <t>3-3</t>
  </si>
  <si>
    <t>Provisión de vacaciones.</t>
  </si>
  <si>
    <t>Partidas del inciso primero no afectas al IÚ de tasa 40% y del inciso segundo, del Art.
21 LIR, reajustados (1144).</t>
  </si>
  <si>
    <t>Multas fiscales pagadas (reajustadas).</t>
  </si>
  <si>
    <t xml:space="preserve">Provisión Impuesto de Primera Categoría. </t>
  </si>
  <si>
    <t>Dividendo percibido.</t>
  </si>
  <si>
    <t>Provisión Impuesto Diferido.</t>
  </si>
  <si>
    <t>Préstamo del socio.</t>
  </si>
  <si>
    <t>Reajuste PPMO.</t>
  </si>
  <si>
    <t>Gastos que se deben agregar a la RLI, según el N°1 del Art. 33 (1678).</t>
  </si>
  <si>
    <t>Gastos que se deben agregar a la RLI, según el Art. 33 N° 1 LIR (1678).</t>
  </si>
  <si>
    <t>Corrección Monetaria saldo acreedor (Art. 32 N° 2 LIR) (1674).</t>
  </si>
  <si>
    <t>Otras partidas (1684).</t>
  </si>
  <si>
    <t>Dividendos y/o utilidades sociales percibidos o devengados (Art. 33 N° 2 LIR) (1686).</t>
  </si>
  <si>
    <t>Multas fiscales pagadas durante el ejercicio $ 420.000.-</t>
  </si>
  <si>
    <t>TOTAL</t>
  </si>
  <si>
    <t>La sociedad percibió un dividendo desde una empresa acogida al actual Régimen Pro Pyme General (Art. 14 D N° 3 LIR). Este se encuentra afecto a Impuestos Finales (IGC o I.A.) y tiene un crédito por IDPC asociado sin obligación de restitución y con derecho a devolución de $ 33.333.- (El IDPC fue generado a contar del 01.01.2020)</t>
  </si>
  <si>
    <t>CON RESTITUCIÓN</t>
  </si>
  <si>
    <t>A CONTAR DEL 1.01.2017</t>
  </si>
  <si>
    <t>ACUMULADOS HASTA EL 31.12.2016</t>
  </si>
  <si>
    <t>SIN DERECHO A DEVOLUCIÓN</t>
  </si>
  <si>
    <t>CON DERECHO A DEVOLUCIÓN</t>
  </si>
  <si>
    <t>RESPUESTA G)</t>
  </si>
  <si>
    <t xml:space="preserve">Tipo de Declarante </t>
  </si>
  <si>
    <t>Arrendatario del Bien Raiz</t>
  </si>
  <si>
    <t>X</t>
  </si>
  <si>
    <t>Nº</t>
  </si>
  <si>
    <t>ROL DEL BIEN RAIZ</t>
  </si>
  <si>
    <t>COMUNA DE LA PROPIEDAD</t>
  </si>
  <si>
    <t>RUT ARRENDATARIO</t>
  </si>
  <si>
    <t>MONTO ARRIENDO</t>
  </si>
  <si>
    <t>PERÍODO AL CUAL CORRESPONDE EL ARRIENDO</t>
  </si>
  <si>
    <t>AMOBLADO</t>
  </si>
  <si>
    <t>DESTINO DEL ARRIENDO DEL BIEN RAÍZ</t>
  </si>
  <si>
    <t xml:space="preserve">DFL N° 2   </t>
  </si>
  <si>
    <t>NATURALEZA DEL BIEN RAÍZ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</si>
  <si>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</si>
  <si>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</si>
  <si>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</si>
  <si>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</si>
  <si>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</si>
  <si>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</si>
  <si>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</si>
  <si>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</si>
  <si>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</si>
  <si>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</si>
  <si>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</si>
  <si>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</si>
  <si>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MARQUE CON "X"</t>
  </si>
  <si>
    <t>2 (NO AGRÍCOLA)</t>
  </si>
  <si>
    <t>TOTAL DE CASOS</t>
  </si>
  <si>
    <t>TOTAL DE MONTO ARRIENDO</t>
  </si>
  <si>
    <t>DECLARO BAJO JURAMENTO QUE LOS DATOS CONTENIDOS EN EL PRESENTE DOCUMENTO SON LA EXPRESION FIEL DE LA VERDAD, POR LO QUE ASUMO LA RESPONSABILIDAD CORRESPONDIENTE</t>
  </si>
  <si>
    <t xml:space="preserve">RUT REPRESENTANTE LEGAL                  </t>
  </si>
  <si>
    <t>PERIODO</t>
  </si>
  <si>
    <t>MONTO HISTÓRICO</t>
  </si>
  <si>
    <t>FACTOR ACTUALIZACIÓN</t>
  </si>
  <si>
    <t>MONTO ACTUALIZADO</t>
  </si>
  <si>
    <t>SECCIÓN B: DATOS DE LOS BIENES RAICES Y DE SUS PROPIETARIOS O USUFRUCTUARIOS</t>
  </si>
  <si>
    <t xml:space="preserve">112 - 225 </t>
  </si>
  <si>
    <t>70 Santiago</t>
  </si>
  <si>
    <t>1 SIN AMOBLAR</t>
  </si>
  <si>
    <t xml:space="preserve">2 COMERCIAL </t>
  </si>
  <si>
    <t>Depreciación normal vehículos eléctricos o híbridos con recarga eléctrica exterior u otros calificados como cero emisiones por resolución fundada del Ministerio de Energía (art. 8 Ley N° 21.305)</t>
  </si>
  <si>
    <t>OTROS PASIVOS EXIGIBLES</t>
  </si>
  <si>
    <t>IDPC de empresas acogidas al régimen de imputación parcial de créditos, según art. 14 letra A) LIR</t>
  </si>
  <si>
    <t>Retención de IA en carácter de único (activos subyacentes) (tasa 20% y/o 35%), según art. 74 N° 4 LIR</t>
  </si>
  <si>
    <t>Débito fiscal por restitución crédito por IDPC, según art. 63 inc. final LIR</t>
  </si>
  <si>
    <t>Restitución crédito por gastos de capacitación excesivo, según  art. 6° Ley N° 20.326</t>
  </si>
  <si>
    <t>Crédito fiscal AFP, según art. 23 D.L. N° 3.500 de 1980</t>
  </si>
  <si>
    <t>Crédito por desembolsos directos por trazabilidad (art. 60 quinquies Código Tributario)</t>
  </si>
  <si>
    <t>Crédito por reintegro de peajes, según art. 1° Ley N° 19.764</t>
  </si>
  <si>
    <t>Crédito por sistemas solares térmicos, según Ley N° 20.365</t>
  </si>
  <si>
    <t>RESULTADO LIQUIDACIÓN ANUAL IMPUESTO A LA RENTA   (si el resultado es negativo o cero, deberá declarar por Internet)</t>
  </si>
  <si>
    <t>Impuesto adeudado</t>
  </si>
  <si>
    <t>RESPUESTA H)</t>
  </si>
  <si>
    <t>Opinión del autor</t>
  </si>
  <si>
    <t>4. En relación a las cuentas contables se tiene lo siguiente:</t>
  </si>
  <si>
    <t>5. Otros antecedentes:</t>
  </si>
  <si>
    <t>6.- Declaración Jurada Anual F 1835</t>
  </si>
  <si>
    <t>La cuenta "Multas Fiscales" corresponde a un único pago efectuado durante el ejercicio. El monto actualizado a diciembre es $ 420.000.-</t>
  </si>
  <si>
    <t>La depreciación contabilizada en resultado corresponde a la cuota tributaria normal del ejercicio por dicho concepto conforme al art. 31 N° 5 de la LIR.-</t>
  </si>
  <si>
    <r>
      <t xml:space="preserve">Dividendo percibido, en resultado. </t>
    </r>
    <r>
      <rPr>
        <sz val="14"/>
        <color rgb="FFFF0000"/>
        <rFont val="Arial"/>
        <family val="2"/>
      </rPr>
      <t>(6)</t>
    </r>
  </si>
  <si>
    <r>
      <t xml:space="preserve">Préstamo del socio, en resultado. </t>
    </r>
    <r>
      <rPr>
        <sz val="14"/>
        <color rgb="FFFF0000"/>
        <rFont val="Arial"/>
        <family val="2"/>
      </rPr>
      <t>(5)</t>
    </r>
  </si>
  <si>
    <t>96.772.447 - 4</t>
  </si>
  <si>
    <t>PARTIDAS INC. 1° NO EFECTAS A I.U 40% E INC. 2° ART. 21 LIR</t>
  </si>
  <si>
    <t>RESPUESTA I)</t>
  </si>
  <si>
    <t>SOBRE SITUACION TRIBUTARIA DE RETIROS, REMESAS Y/O DIVIDENDOS DISTRIBUIDOS Y CRÉDITOS CORRESPONDIENTES EFECTUADOS POR CONTRIBUYENTES SUJETOS AL RÉGIMEN DE LA LETRA A) O AL RÉGIMEN DEL NUMERO 3 DE LA LETRA D) DEL ARTÍCULO 14 DE LA LIR</t>
  </si>
  <si>
    <t>FECHA DEL
RETIRO,
REMESA Y/O
DIVIDENDOS
DISTRIBUIDOS</t>
  </si>
  <si>
    <t>DIVIDENDO N°</t>
  </si>
  <si>
    <t>RUT DEL PLENO
PROPIETARIO O
USUFRUCTUARIO
RECEPTOR DEL
RETIRO, REMESA
Y/O DIVIDENDO
DISTRIBUIDO</t>
  </si>
  <si>
    <t>MONTO
ACTUALIZADO</t>
  </si>
  <si>
    <t>MONTO AFECTO A IMPUESTO GLOBAL COMPLEMENTARIO Y/O IMPUESTO ADICIONAL</t>
  </si>
  <si>
    <t>RENTAS EXENTAS E INGRESOS NO CONSTITUTIVOS DE RENTA (REX)</t>
  </si>
  <si>
    <t>ACUMULADOS A CONTAR DEL 01.01.2017</t>
  </si>
  <si>
    <t>CRÉDITO POR
IMPUESTO TASA
ADICIONAL, EX ART.
21 LIR</t>
  </si>
  <si>
    <t>TASA EFECTIVA
DEL CRÉDITO DEL
FUT (TEF)</t>
  </si>
  <si>
    <t>TASA EFECTIVA
DEL CRÉDITO DEL
FUNT (TEX)</t>
  </si>
  <si>
    <t>DEVOLUCION DE
CAPITAL ART.17 N°
7 LIR</t>
  </si>
  <si>
    <t xml:space="preserve">RENTAS CON TRIBUTACIÓN CUMPLIDA </t>
  </si>
  <si>
    <t xml:space="preserve">RENTAS EXENTAS </t>
  </si>
  <si>
    <t>ASOCIADO A RENTAS AFECTAS</t>
  </si>
  <si>
    <t>ASOCIADO A RENTAS EXENTAS (artículo 11, Ley 18.401)</t>
  </si>
  <si>
    <t>CRÉDITO POR IPE</t>
  </si>
  <si>
    <t>ASOCIADO A RENTAS EXENTAS
(artículo 11, Ley 18.401)</t>
  </si>
  <si>
    <t>CREDITO POR IPE</t>
  </si>
  <si>
    <t>CON CRÉDITO POR
IDPC GENERADOS A
CONTAR DEL
01.01.2017</t>
  </si>
  <si>
    <t>CON CRÉDITO POR
IDPC ACUMULADOS
HASTA EL
31.12.2016</t>
  </si>
  <si>
    <t>CON DERECHO A
CRÉDITO POR PAGO
DE IDPC
VOLUNTARIO</t>
  </si>
  <si>
    <t>SIN DERECHO A CRÉDITO</t>
  </si>
  <si>
    <t>RENTAS
PROVENIENTES DEL
REGISTRO RAP Y
DIFERENCIA INICIAL
DE SOCIEDAD
ACOGIDA AL EX ART.
14 TER A) LIR</t>
  </si>
  <si>
    <t>OTRAS RENTAS
PERCIBIDAS SIN
PRIORIDAD EN SU
ORDEN DE
IMPUTACIÓN</t>
  </si>
  <si>
    <t>EXCESO DISTRIBUCIONES
DESPROPORCIONADAS
(N°9 ART.14 A)</t>
  </si>
  <si>
    <t>UTILIDADES AFECTADAS
CON IMPUESTO
SUSTITUTIVO AL FUT
(ISFUT) LEY N°20.780</t>
  </si>
  <si>
    <t>NO SUJETOS A RESTITUCIÓN
GENERADOS HASTA EL 31.12.2019</t>
  </si>
  <si>
    <t>NO SUJETOS A RESTITUCIÓN GENERADOS
A CONTAR DEL 01.01.2020</t>
  </si>
  <si>
    <t>SUJETOS A RESTITUCIÓN</t>
  </si>
  <si>
    <t>RENTAS EXENTAS DE
IMPUESTO GLOBAL
COMPLEMENTARIO (IGC)
(ARTÍCULO 11, LEY 18.401),
AFECTAS A IMPUESTO
ADICIONAL</t>
  </si>
  <si>
    <t>RENTAS EXENTAS DE
IMPUESTO GLOBAL
COMPLEMENTARIO (IGC)
Y/O IMPUESTO ADICIONAL
(IA)</t>
  </si>
  <si>
    <t>(1-1)</t>
  </si>
  <si>
    <t>Se extiende el presente certificado en cumplimiento de lo dispuesto en la Resolución Ex. N°98 de 2020 del Servicio de Impuestos Internos y sus modificaciones posteriores. Declaro bajo juramento que los datos contenidos en el presente documento son la expresión fiel de la verdad, por lo que asumo la reponsabilidad correspondiente</t>
  </si>
  <si>
    <t>Declaro bajo juramento que los datos contenidos en el presente documento son la expresión fiel de la verdad, por lo que asumo la reponsabilidad correspondiente</t>
  </si>
  <si>
    <t>PPMO</t>
  </si>
  <si>
    <t>TOTAL ACTIVO SEGÚN BALANCE</t>
  </si>
  <si>
    <t>MENOS:</t>
  </si>
  <si>
    <t>MÁS:</t>
  </si>
  <si>
    <t>TOTAL AJUSTES</t>
  </si>
  <si>
    <t>PASIVOS EXIGIBLES</t>
  </si>
  <si>
    <t>Contribución para el desarrollo regional según art. 32 Ley N° 21.210</t>
  </si>
  <si>
    <t>RESPUESTA J)</t>
  </si>
  <si>
    <t>ARRIENDOS</t>
  </si>
  <si>
    <t>Corrección monetaria retiros</t>
  </si>
  <si>
    <t xml:space="preserve">ACTUALIZACIÓN CUOTAS DE ARRENDAMIENTO </t>
  </si>
  <si>
    <r>
      <t xml:space="preserve">RETIRO DE LOS SOCIOS </t>
    </r>
    <r>
      <rPr>
        <sz val="14"/>
        <color rgb="FFFF0000"/>
        <rFont val="Arial"/>
        <family val="2"/>
      </rPr>
      <t>(2)</t>
    </r>
  </si>
  <si>
    <r>
      <t xml:space="preserve">PROVISIÓN IMPUESTO DIFERIDO </t>
    </r>
    <r>
      <rPr>
        <sz val="14"/>
        <color rgb="FFFF0000"/>
        <rFont val="Arial"/>
        <family val="2"/>
      </rPr>
      <t>(2)</t>
    </r>
  </si>
  <si>
    <r>
      <t xml:space="preserve">PRESTAMO POR PAGAR SOCIO </t>
    </r>
    <r>
      <rPr>
        <sz val="14"/>
        <color rgb="FFFF0000"/>
        <rFont val="Arial"/>
        <family val="2"/>
      </rPr>
      <t>(3)</t>
    </r>
  </si>
  <si>
    <t>DECLARACIÓN JURADA ANUAL SOBRE BASE IMPONIBLE Y DATOS CONTABLES DEL BALANCE</t>
  </si>
  <si>
    <t>DECLARACION JURADA ANUAL SOBRE RETIROS, REMESAS Y/O DIVIDENDOS DISTRIBUIDOS, O A CANTIDADES DISTRIBUIDAS A CUALQUIER TÍTULO Y CRÉDITOS CORRESPONDIENTES, EFECTUADOS POR CONTRIBUYENTES SUJETOS AL RÉGIMEN DE LA LETRA A) Y AL NUMERO 3 DE LA LETRA D) DEL ARTÍCULO 14 DE LA LIR, Y SOBRE SALDO DE RETIROS EN EXCESO PENDIENTES DE IMPUTACIÓN.</t>
  </si>
  <si>
    <t>CERTIFICADO N° 70</t>
  </si>
  <si>
    <t>DECLARACIÓN JURADA ANUAL SOBRE BIENES RAICES ARRENDADOS</t>
  </si>
  <si>
    <t>5.01.15.03</t>
  </si>
  <si>
    <t>Reajuste marzo - diciembre</t>
  </si>
  <si>
    <t>DEPRECIACIÓN ACUM. ACT. FIJO</t>
  </si>
  <si>
    <t>(+) Retiros efectuados durante el ejercicio (actualizados) ($ 30.000.000 x 1,023)</t>
  </si>
  <si>
    <t>Retiro socio N° 1 $ 10.230.000.- ($ 10.000.000 x 1,023)</t>
  </si>
  <si>
    <t>Retiro socio N° 2 $ 10.230.000.-  ($ 10.000.000 x 1,023)</t>
  </si>
  <si>
    <t>Retiro socio N° 3 $ 10.230.000.- ($ 10.000.000 x 1,023)</t>
  </si>
  <si>
    <t>b) Mayor valor en la enajenación de bienes raíces situados en Chile</t>
  </si>
  <si>
    <t>c) Rentas obtenidas por contribuyentes con contabilidad simplificada</t>
  </si>
  <si>
    <t>d) Otras rentas efectivas afectas a lDPC e impuestos finales</t>
  </si>
  <si>
    <t>e) Otras rentas de fuente extranjera afectas</t>
  </si>
  <si>
    <t>Diferencia de IA por crédito indebido por IDPC o por crédito indebido del art. 41 A en caso de empresas acogidas al régimen del art. 14 letras A) y D) N° 3, según art. 74 N° 4 LIR</t>
  </si>
  <si>
    <t>Tasa adicional de 10% de IA, sobre cantidades declaradas en código 106, según art. 21 inc 3° LIR</t>
  </si>
  <si>
    <t>Impuesto único pescadores artesanales</t>
  </si>
  <si>
    <t>PPM y remanente del IEAM</t>
  </si>
  <si>
    <t>b) PPM de segunda categoría art. 84 letra b) LIR</t>
  </si>
  <si>
    <t>c) PPM Voluntario, según art. 88 incs. 1° y 2° LIR</t>
  </si>
  <si>
    <t>d) Remanente del IEAM anotado en el código 829 del recuadro N° 8</t>
  </si>
  <si>
    <t>Mayor retención por sueldos, pensiones y otras rentas similares declaradas en código 1098, según art. 88 inc. final LIR</t>
  </si>
  <si>
    <t>Retenciones efectuadas por instituciones autorizadas con tasa 15%, sobre los retiros de ahorro previsional, según art. 42 bis N° 3 incs. 2° y 3° LIR</t>
  </si>
  <si>
    <t>Retenciones por retiros de seguros de vida con ahorro y seguros dotales, y retenciones efectuadas sobre las rentas de capitales mobiliarios</t>
  </si>
  <si>
    <t>Retenciones por rentas declaradas en códigos 104, 106, 108, 955, 1632, 155, 1032, 1891, 908, 951, 32 y 1829</t>
  </si>
  <si>
    <t>Retenciones por actividades mineras según el N° 6 del art. 74 LIR</t>
  </si>
  <si>
    <t>Retenciones sobre intereses, según art. 74 N° 7 y 8 LIR</t>
  </si>
  <si>
    <t>Impuestos declarados y pagados en conformidad al art. 69 N° 4 LIR</t>
  </si>
  <si>
    <t>Excedente crédito por IDPC del código 76</t>
  </si>
  <si>
    <t>Deducción de impuesto por tasas rebajadas en virtud de convenios para evitar la doble tributación</t>
  </si>
  <si>
    <t>Crédito por la compra de viviendas nuevas adquiridas con créditos con garantía hipotecaria, según Ley N° 21.631</t>
  </si>
  <si>
    <t>En la cuenta "Corrección Monetaria" se encuentra ajustado el Capital aportado, el activo fijo, existencias y acciones, todo conforme a los art. 32 y 41, ambos de la LIR.</t>
  </si>
  <si>
    <t>DETERMINACIÓN CPT (ART.  41 DE LA LIR)</t>
  </si>
  <si>
    <t>DETERMINACIÓN DE LA RLI - SEMI INTEGRADO (14 A)</t>
  </si>
  <si>
    <r>
      <t xml:space="preserve">RÉGIMEN SEMI INTEGRADO - </t>
    </r>
    <r>
      <rPr>
        <b/>
        <sz val="16"/>
        <color theme="5" tint="-0.249977111117893"/>
        <rFont val="Arial"/>
        <family val="2"/>
      </rPr>
      <t>Circular N° 73, de 22.12.2020</t>
    </r>
  </si>
  <si>
    <t>El día 10 de julio cada uno de los tres (3) socios efectuaron retiros por $ 10.000.000.- (históricos)</t>
  </si>
  <si>
    <t>REGISTROS TRIBUTARIOS DE RENTAS EMPRESARIALES (RTRE) RÉGIMEN SEMI INTEGRADO (14 A LIR)</t>
  </si>
  <si>
    <r>
      <t xml:space="preserve">Retiros, remesas o distribuciones del ejercicio: </t>
    </r>
    <r>
      <rPr>
        <b/>
        <sz val="16"/>
        <color rgb="FFFF0000"/>
        <rFont val="Arial"/>
        <family val="2"/>
      </rPr>
      <t>(2)</t>
    </r>
  </si>
  <si>
    <r>
      <t xml:space="preserve">Partidas del inc. 1° no afectas al IÚ de tasa 40% y del inc. 2°, del Art. 21 LIR (actualizadas). </t>
    </r>
    <r>
      <rPr>
        <b/>
        <sz val="16"/>
        <color rgb="FFFF0000"/>
        <rFont val="Arial"/>
        <family val="2"/>
      </rPr>
      <t>(3)</t>
    </r>
  </si>
  <si>
    <t>CAPITAL EFECTIVO (3)</t>
  </si>
  <si>
    <r>
      <t xml:space="preserve">Provisión de Impuesto de Primera Categoría. </t>
    </r>
    <r>
      <rPr>
        <sz val="14"/>
        <color rgb="FFFF0000"/>
        <rFont val="Arial"/>
        <family val="2"/>
      </rPr>
      <t>(1)</t>
    </r>
  </si>
  <si>
    <r>
      <t>Provisión de vacaciones, en resultado.</t>
    </r>
    <r>
      <rPr>
        <b/>
        <sz val="14"/>
        <rFont val="Arial"/>
        <family val="2"/>
      </rPr>
      <t xml:space="preserve"> </t>
    </r>
    <r>
      <rPr>
        <sz val="14"/>
        <color rgb="FFFF0000"/>
        <rFont val="Arial"/>
        <family val="2"/>
      </rPr>
      <t>(2)</t>
    </r>
  </si>
  <si>
    <r>
      <t xml:space="preserve">Multas fiscales (reajustadas). </t>
    </r>
    <r>
      <rPr>
        <sz val="14"/>
        <color rgb="FFFF0000"/>
        <rFont val="Arial"/>
        <family val="2"/>
      </rPr>
      <t>(3)</t>
    </r>
  </si>
  <si>
    <r>
      <t xml:space="preserve">Corrección monetaria retiros ($ 30.000.000 x 2,3%) </t>
    </r>
    <r>
      <rPr>
        <sz val="14"/>
        <color rgb="FFFF0000"/>
        <rFont val="Arial"/>
        <family val="2"/>
      </rPr>
      <t>(4)</t>
    </r>
  </si>
  <si>
    <r>
      <t>Corrección monetaria PPMO (Art. 41 N° 4 LIR).</t>
    </r>
    <r>
      <rPr>
        <sz val="14"/>
        <color rgb="FFFF0000"/>
        <rFont val="Arial"/>
        <family val="2"/>
      </rPr>
      <t xml:space="preserve"> (4)</t>
    </r>
  </si>
  <si>
    <r>
      <t>Provisión impuesto diferido, en resultado.</t>
    </r>
    <r>
      <rPr>
        <sz val="14"/>
        <color rgb="FFFF0000"/>
        <rFont val="Arial"/>
        <family val="2"/>
      </rPr>
      <t xml:space="preserve"> (7)</t>
    </r>
  </si>
  <si>
    <r>
      <rPr>
        <sz val="11"/>
        <color theme="1"/>
        <rFont val="Arial"/>
        <family val="2"/>
      </rPr>
      <t>El N° 10 del art. 2 de la LIR señala que el Capital Propio Tributario se determinará considerando el total de activos que representan una inversión efectiva para luego deducir el pasivo exigible, ambos a valor tributario.</t>
    </r>
    <r>
      <rPr>
        <sz val="11"/>
        <color rgb="FFFF0000"/>
        <rFont val="Arial"/>
        <family val="2"/>
      </rPr>
      <t xml:space="preserve"> </t>
    </r>
    <r>
      <rPr>
        <b/>
        <sz val="11"/>
        <color rgb="FFFF0000"/>
        <rFont val="Arial"/>
        <family val="2"/>
      </rPr>
      <t>(1)</t>
    </r>
    <r>
      <rPr>
        <sz val="11"/>
        <color rgb="FFFF0000"/>
        <rFont val="Arial"/>
        <family val="2"/>
      </rPr>
      <t xml:space="preserve"> </t>
    </r>
    <r>
      <rPr>
        <b/>
        <sz val="11"/>
        <rFont val="Arial"/>
        <family val="2"/>
      </rPr>
      <t>PPMOs:</t>
    </r>
    <r>
      <rPr>
        <sz val="11"/>
        <rFont val="Arial"/>
        <family val="2"/>
      </rPr>
      <t xml:space="preserve"> S</t>
    </r>
    <r>
      <rPr>
        <sz val="11"/>
        <color theme="1"/>
        <rFont val="Arial"/>
        <family val="2"/>
      </rPr>
      <t>e deducirá del total de activo a valor financiero y luego se agregarán a valor tributario.</t>
    </r>
    <r>
      <rPr>
        <b/>
        <sz val="11"/>
        <color rgb="FFFF0000"/>
        <rFont val="Arial"/>
        <family val="2"/>
      </rPr>
      <t xml:space="preserve"> (2) </t>
    </r>
    <r>
      <rPr>
        <b/>
        <sz val="11"/>
        <rFont val="Arial"/>
        <family val="2"/>
      </rPr>
      <t>Cuenta particular socios y provisión de impuesto diferido</t>
    </r>
    <r>
      <rPr>
        <b/>
        <sz val="11"/>
        <color rgb="FFFF0000"/>
        <rFont val="Arial"/>
        <family val="2"/>
      </rPr>
      <t xml:space="preserve"> </t>
    </r>
    <r>
      <rPr>
        <sz val="11"/>
        <rFont val="Arial"/>
        <family val="2"/>
      </rPr>
      <t>Se deducirá del total de activo ya que estos conceptos no representan una inversión efectiv en la empresa.</t>
    </r>
    <r>
      <rPr>
        <sz val="11"/>
        <color theme="1"/>
        <rFont val="Arial"/>
        <family val="2"/>
      </rPr>
      <t xml:space="preserve"> </t>
    </r>
    <r>
      <rPr>
        <b/>
        <sz val="11"/>
        <color rgb="FFFF0000"/>
        <rFont val="Arial"/>
        <family val="2"/>
      </rPr>
      <t>(3)</t>
    </r>
    <r>
      <rPr>
        <b/>
        <sz val="11"/>
        <color theme="1"/>
        <rFont val="Arial"/>
        <family val="2"/>
      </rPr>
      <t xml:space="preserve"> Capital Efectivo: </t>
    </r>
    <r>
      <rPr>
        <sz val="11"/>
        <color theme="1"/>
        <rFont val="Arial"/>
        <family val="2"/>
      </rPr>
      <t xml:space="preserve">De esta manera los activos quedará valorizado conforme lo establece la Ley de la Renta, excluyendo valores I.N.T.O. </t>
    </r>
    <r>
      <rPr>
        <b/>
        <sz val="11"/>
        <color rgb="FFFF0000"/>
        <rFont val="Arial"/>
        <family val="2"/>
      </rPr>
      <t>(4)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Pasivos exigibles:</t>
    </r>
    <r>
      <rPr>
        <sz val="11"/>
        <color theme="1"/>
        <rFont val="Arial"/>
        <family val="2"/>
      </rPr>
      <t xml:space="preserve"> Se deducirá adicionalmente como pasivo exigible el préstamo efectuado por el socio a la sociedad.-</t>
    </r>
  </si>
  <si>
    <r>
      <t>PPMOs FINANCIERO</t>
    </r>
    <r>
      <rPr>
        <sz val="14"/>
        <color rgb="FFFF0000"/>
        <rFont val="Arial"/>
        <family val="2"/>
      </rPr>
      <t xml:space="preserve"> (1)</t>
    </r>
  </si>
  <si>
    <r>
      <t xml:space="preserve">PPMOs TRIBUTARIO </t>
    </r>
    <r>
      <rPr>
        <sz val="14"/>
        <color rgb="FFFF0000"/>
        <rFont val="Arial"/>
        <family val="2"/>
      </rPr>
      <t>(1)</t>
    </r>
  </si>
  <si>
    <t>A PAGAR (valor no considera Reajuste Art. 72 LIR)</t>
  </si>
  <si>
    <t>Corredor de Propiedade, Intermediario o Mandatario</t>
  </si>
  <si>
    <t>RUT ARRENDADOR</t>
  </si>
  <si>
    <t>Rentas generadas hasta el 31.12.1983 y/o utilidades afectadas con impuesto sustitutivo al FUT (ISFUT) LEY N° 21.210 y/o con Impuesto Sustitutivo de Impuestos Finales 
(ISIF) Ley N° 21.681</t>
  </si>
  <si>
    <t>RENTAS GENERADAS HASTA
EL 31.12.1983 Y/O
UTILIDADES AFECTADAS
CON IMPUESTO
SUSTITUTIVO AL FUT
(ISFUT) LEY N°21.210 Y/O CON IMPUESTO SUSTITUTIVO DE IMPUESTOS FINALES
(ISIF) LEY N° 21.681</t>
  </si>
  <si>
    <t>De acuerdo a los registros contables y documentación de respaldo, los propietarios aportaron el capital social conforme al siguiente detalle, cuyos montos se presentan reajustados al 31.12.2024:</t>
  </si>
  <si>
    <r>
      <rPr>
        <b/>
        <sz val="12"/>
        <rFont val="Arial"/>
        <family val="2"/>
      </rPr>
      <t>2.</t>
    </r>
    <r>
      <rPr>
        <sz val="12"/>
        <rFont val="Arial"/>
        <family val="2"/>
      </rPr>
      <t xml:space="preserve"> La sociedad presenta los siguientes Balance de Ocho Columnas y Estado de Resultado para el AC 2024:</t>
    </r>
  </si>
  <si>
    <t>Del 1.03.2024 al 31.12.2024</t>
  </si>
  <si>
    <t>La cuenta "Impuestos Anuales a la Renta" refleja la provisión por dicho concepto al 31.12.2024.</t>
  </si>
  <si>
    <t>La cuenta "Otros Ingresos" corresponde al préstamo efectuado por el socio N° 3 a la sociedad durante el mes de diciembre.- No hubo devengo de intereses ni reajustes.-</t>
  </si>
  <si>
    <t>La cuenta "Vacaciones del Personal" corresponde a la provisión por dicho concepto al 31.12.2024. No hubo pago.-</t>
  </si>
  <si>
    <r>
      <t xml:space="preserve">El factor de IPC por el periodo de marzo - diciembre es de 3,4%, según lo informado por la </t>
    </r>
    <r>
      <rPr>
        <b/>
        <sz val="12"/>
        <rFont val="Arial"/>
        <family val="2"/>
      </rPr>
      <t>Circular N° 9</t>
    </r>
    <r>
      <rPr>
        <sz val="12"/>
        <rFont val="Arial"/>
        <family val="2"/>
      </rPr>
      <t>, de 30.01.2025.-</t>
    </r>
  </si>
  <si>
    <r>
      <t xml:space="preserve">El factor de IPC por el periodo de julio - diciembre es de 2,3%, según lo informado por la </t>
    </r>
    <r>
      <rPr>
        <b/>
        <sz val="12"/>
        <rFont val="Arial"/>
        <family val="2"/>
      </rPr>
      <t>Circular N° 9</t>
    </r>
    <r>
      <rPr>
        <sz val="12"/>
        <rFont val="Arial"/>
        <family val="2"/>
      </rPr>
      <t>, de 30.01.2025.-</t>
    </r>
  </si>
  <si>
    <r>
      <t>Para el desarrollo de su actividad comercial la sociedad</t>
    </r>
    <r>
      <rPr>
        <b/>
        <sz val="12"/>
        <rFont val="Arial"/>
        <family val="2"/>
      </rPr>
      <t xml:space="preserve"> tomó en arrendamiento un bien raiz no agrícola sin amoblar</t>
    </r>
    <r>
      <rPr>
        <sz val="12"/>
        <rFont val="Arial"/>
        <family val="2"/>
      </rPr>
      <t xml:space="preserve"> ubicado en la comuna de Santiago. El rol de dicho inmueble es 112 - 225. </t>
    </r>
    <r>
      <rPr>
        <b/>
        <sz val="12"/>
        <rFont val="Arial"/>
        <family val="2"/>
      </rPr>
      <t>Las cuotas pagadas desde abril a diciembre 2024 ascienden a $ 350.000 c/u según contrato (históricas).</t>
    </r>
    <r>
      <rPr>
        <sz val="12"/>
        <rFont val="Arial"/>
        <family val="2"/>
      </rPr>
      <t xml:space="preserve"> Se sabe que el RUT del propietario o arrendador es 96.772.447 - 4.-</t>
    </r>
  </si>
  <si>
    <r>
      <rPr>
        <b/>
        <sz val="12"/>
        <rFont val="Arial"/>
        <family val="2"/>
      </rPr>
      <t>a)</t>
    </r>
    <r>
      <rPr>
        <sz val="12"/>
        <rFont val="Arial"/>
        <family val="2"/>
      </rPr>
      <t xml:space="preserve"> Determine la Renta Líquida Imponible (RLI) de la sociedad al 31.12.2024;</t>
    </r>
  </si>
  <si>
    <r>
      <rPr>
        <b/>
        <sz val="12"/>
        <rFont val="Arial"/>
        <family val="2"/>
      </rPr>
      <t>b)</t>
    </r>
    <r>
      <rPr>
        <sz val="12"/>
        <rFont val="Arial"/>
        <family val="2"/>
      </rPr>
      <t xml:space="preserve"> Determine el Capital Propio Tributario de la sociedad conforme al art. 41 de la LIR al 31.12.2024;</t>
    </r>
  </si>
  <si>
    <r>
      <rPr>
        <b/>
        <sz val="12"/>
        <rFont val="Arial"/>
        <family val="2"/>
      </rPr>
      <t>c)</t>
    </r>
    <r>
      <rPr>
        <sz val="12"/>
        <rFont val="Arial"/>
        <family val="2"/>
      </rPr>
      <t xml:space="preserve"> Determine el Registro RAI al 31.12.2024;</t>
    </r>
  </si>
  <si>
    <r>
      <rPr>
        <b/>
        <sz val="12"/>
        <rFont val="Arial"/>
        <family val="2"/>
      </rPr>
      <t>d)</t>
    </r>
    <r>
      <rPr>
        <sz val="12"/>
        <rFont val="Arial"/>
        <family val="2"/>
      </rPr>
      <t xml:space="preserve"> Confeccione los Registros Tributario de Rentas Empresariales (RTRE) de la sociedad al 31.12.2024;</t>
    </r>
  </si>
  <si>
    <r>
      <rPr>
        <b/>
        <sz val="12"/>
        <rFont val="Arial"/>
        <family val="2"/>
      </rPr>
      <t>e)</t>
    </r>
    <r>
      <rPr>
        <sz val="12"/>
        <rFont val="Arial"/>
        <family val="2"/>
      </rPr>
      <t xml:space="preserve"> Confeccione el F22 que deberá cumplir la sociedad por el  A.T. 2025 (Anverso);</t>
    </r>
  </si>
  <si>
    <r>
      <rPr>
        <b/>
        <sz val="12"/>
        <rFont val="Arial"/>
        <family val="2"/>
      </rPr>
      <t>f)</t>
    </r>
    <r>
      <rPr>
        <sz val="12"/>
        <rFont val="Arial"/>
        <family val="2"/>
      </rPr>
      <t xml:space="preserve"> Confeccione el F22 que deberá cumplir la sociedad por el  A.T. 2025 (Reverso);</t>
    </r>
  </si>
  <si>
    <r>
      <rPr>
        <b/>
        <sz val="12"/>
        <rFont val="Arial"/>
        <family val="2"/>
      </rPr>
      <t xml:space="preserve">g) </t>
    </r>
    <r>
      <rPr>
        <sz val="12"/>
        <rFont val="Arial"/>
        <family val="2"/>
      </rPr>
      <t>Confeccione la DJA F1926 que deberá cumplir la sociedad para el A.T. 2025 (vcto. el 30.06.2025);</t>
    </r>
  </si>
  <si>
    <r>
      <rPr>
        <b/>
        <sz val="12"/>
        <color rgb="FF000000"/>
        <rFont val="Arial"/>
        <family val="2"/>
      </rPr>
      <t xml:space="preserve">h) </t>
    </r>
    <r>
      <rPr>
        <sz val="12"/>
        <color indexed="8"/>
        <rFont val="Arial"/>
        <family val="2"/>
      </rPr>
      <t>Confeccione la DJA F1948 que deberá cumplir la sociedad por el A.T. 2025 (1° vcto. el 14.03.2025; 2° vcto. 26.03.2025; 3° vcto 28.03.2025 y 4° vcto. con F22, según corresponda);</t>
    </r>
  </si>
  <si>
    <r>
      <rPr>
        <b/>
        <sz val="12"/>
        <color rgb="FF000000"/>
        <rFont val="Arial"/>
        <family val="2"/>
      </rPr>
      <t>i)</t>
    </r>
    <r>
      <rPr>
        <sz val="12"/>
        <color indexed="8"/>
        <rFont val="Arial"/>
        <family val="2"/>
      </rPr>
      <t xml:space="preserve"> Confeccione el Certificado N° 70 que deberá emitir la sociedad al socio N° 1 por el retiro efectuado A.T 2025 (1° vcto.  17.03.2025 y 2° vcto. 26.03.2025, según corresponda)</t>
    </r>
  </si>
  <si>
    <r>
      <rPr>
        <b/>
        <sz val="12"/>
        <rFont val="Arial"/>
        <family val="2"/>
      </rPr>
      <t xml:space="preserve">j) </t>
    </r>
    <r>
      <rPr>
        <sz val="12"/>
        <rFont val="Arial"/>
        <family val="2"/>
      </rPr>
      <t>Confeccione la DJA F1835 que deberá complir la sociedad por el A.T. 2025 (vcto. el 25.03.2025).</t>
    </r>
  </si>
  <si>
    <t>Los PPMOs se encuentran a valor nominal. La  valorización tributaria conforme al art. 41 N° 4 al 31.12.2024 y la corrección monetaria por el ejercicio ascienden a $ 4.720.000 y $ 220.000 respectivamente.</t>
  </si>
  <si>
    <t>RENTA LÍQUIDA IMPONIBLE AL 31.12.2024</t>
  </si>
  <si>
    <t>CAPITAL PROPIO TRIBUTARIO AL 31.12.2024</t>
  </si>
  <si>
    <t>DETERMINACIÓN DEL REGISTRO RAI FINAL AL 31.12.2024</t>
  </si>
  <si>
    <t>(+) CAPITAL PROPIO TRIBUTARIO (CPT) AL 31.12.2024, CONFORME ART. 41 LIR</t>
  </si>
  <si>
    <t>(-) Capital aportado +/- variaciones, actualizado al 31.12.2024.</t>
  </si>
  <si>
    <t>(=) REGISTRO RAI DETERMINADO AL 31.12.2024</t>
  </si>
  <si>
    <t>Saldo inicial al 1.03.2024</t>
  </si>
  <si>
    <t>Saldo reajustado al 31.12.2024</t>
  </si>
  <si>
    <t>Crédito por IDPC, correspondiente a la RLI determinada en el AC 2024</t>
  </si>
  <si>
    <r>
      <t>Crédito por IDPC, correspondiente a rentas percibidas durante el ejercicio 2024.</t>
    </r>
    <r>
      <rPr>
        <b/>
        <sz val="16"/>
        <color rgb="FFFF0000"/>
        <rFont val="Arial"/>
        <family val="2"/>
      </rPr>
      <t xml:space="preserve"> (1)</t>
    </r>
  </si>
  <si>
    <t>Remanente depurado al 31.12.2024</t>
  </si>
  <si>
    <t>IMPUESTOS DETERMINADOS</t>
  </si>
  <si>
    <t>IMPUESTOS</t>
  </si>
  <si>
    <t>BASE IMPONIBLE</t>
  </si>
  <si>
    <t>REBAJAS AL IMPUESTO</t>
  </si>
  <si>
    <r>
      <rPr>
        <sz val="12"/>
        <color rgb="FF404040"/>
        <rFont val="Arial"/>
        <family val="2"/>
      </rPr>
      <t>IDPC de empresas acogidas al régimen Pro Pyme, según art. 14 letra D) N° 3 LIR</t>
    </r>
  </si>
  <si>
    <t>IDPC contribuyentes  o entidades sin vínculo directo o indirecto con propietarios afectos a IGC o IA, según art. 14
letra G) LIR</t>
  </si>
  <si>
    <t>IDPC sobre rentas presuntas, según art. 34 LIR</t>
  </si>
  <si>
    <t>a) Rentas propias de actividad de renta presunta agrícola</t>
  </si>
  <si>
    <t>b) Rentas propias de actividad de renta presunta transporte de pasajeros</t>
  </si>
  <si>
    <t>c) Rentas propias de actividad de renta presunta transporte de carga</t>
  </si>
  <si>
    <t>d) Rentas propias de actividad de renta presunta minera</t>
  </si>
  <si>
    <t>IDPC sobre rentas efectivas determinadas sin contabilidad completa</t>
  </si>
  <si>
    <t>a) Rentas del arrendamiento, subarrendamiento, usufructo o cesión de cualquier otra forma de uso o goce temporal
de bienes raíces agrícolas y no agrícolas</t>
  </si>
  <si>
    <t>Impuesto de 40% empresas del Estado, según art. 2º D.L. N° 2.398 de 1978</t>
  </si>
  <si>
    <t>Pago voluntario a título de IDPC, según art. 14 letra A) N° 6 LIR</t>
  </si>
  <si>
    <t>Diferencia de créditos por IDPC otorgados en forma indebida o en exceso, según art. 14 letra A) N° 7 LIR</t>
  </si>
  <si>
    <t>Impuesto específico a la actividad minera, según ex. art. 64 bis LIR</t>
  </si>
  <si>
    <t>Royalty Minero Ley N° 21.591</t>
  </si>
  <si>
    <t>a) Componente ad valorem según art. 2 Ley N° 21.591</t>
  </si>
  <si>
    <t>b) Componente del margen según art 3 o art 4 Ley N° 21.591</t>
  </si>
  <si>
    <t>Impuesto único de 10% por enajenación de bienes raíces, según art. 17 N° 8 letra b) LIR y/o art. 4 Ley N° 21.078</t>
  </si>
  <si>
    <t>Impuesto único de 40% sobre gastos rechazados y otras partidas, según art. 21 inc. 1°, art. 14 letra A) N° 9 LIR</t>
  </si>
  <si>
    <t>Impuesto único de 10% por enajenación o rescate de acciones de S.A. con presencia bursátil, de cuotas de fondos
de inversión y fondos mutuos, según art. 107 LIR</t>
  </si>
  <si>
    <t>IA en carácter de único (activos subyacentes), según art. 58 N° 3 LIR</t>
  </si>
  <si>
    <t>Impuesto único de 10%, según art. 82 del art. 1° Ley N° 20.712</t>
  </si>
  <si>
    <t>Impuesto único por exceso de endeudamiento, según art. 41 F LIR</t>
  </si>
  <si>
    <t>IA según ex D.L. N° 600 de 1974</t>
  </si>
  <si>
    <t>IA según arts. 58 N° 1 y 2 y 60 inc. 1° LIR</t>
  </si>
  <si>
    <t>Impuesto único tasa 25% por distribuciones desproporcionadas, según art. 39° transitorio Ley N° 21.210</t>
  </si>
  <si>
    <t>Retención de impuesto sobre gastos rechazados y otras partidas (tasa 45%), según art. 74 N° 4 LIR</t>
  </si>
  <si>
    <t>Retención del IA sobre rentas asignadas empresas acogidas al régimen de los arts. 14 letra B) N° 1 , 2 y/o 14 letra D) N° 8, según art. 74 N° 4 LIR</t>
  </si>
  <si>
    <t>Impuesto único talleres artesanales</t>
  </si>
  <si>
    <t>Impuesto único por retiros de ahorro previsional, según art. 42 bis inc. 1° N° 3 LIR</t>
  </si>
  <si>
    <t>DEDUCCIONES A LOS IMPUESTOS</t>
  </si>
  <si>
    <t>Reliquidación IGC por término de giro de empresa acogida al régimen del art. 14 letras A) y D) N° 3 y 8, según art. 38 bis N° 3 LIR</t>
  </si>
  <si>
    <t>a) PPM arts. 84 letras a), c) , e), y h) y 14 D N° 3 letra (k) LIR  y PPM royalty minero según art. 7 Ley N° 21.591</t>
  </si>
  <si>
    <t>Crédito por gastos de capacitación, según Ley N° 19.518</t>
  </si>
  <si>
    <t>Crédito empresas constructoras</t>
  </si>
  <si>
    <t>Retenciones por rentas declaradas en código 110 (Recuadro N°1)</t>
  </si>
  <si>
    <t>Remanente de crédito por reliquidación del IUSC y/o por ahorro neto positivo, proveniente de códigos 162 y/o 174</t>
  </si>
  <si>
    <t>Remanente de crédito por IDPC
proveniente de códigos 1638 y/o 610</t>
  </si>
  <si>
    <t>Créditos puestos a disposición de los socios por la sociedad respectiva, según instrucciones</t>
  </si>
  <si>
    <t>PPM puestos a disposición de los propietarios de empresas del régimen de transparencia tributaria del art. 14 letra D) N° 8 LIR</t>
  </si>
  <si>
    <t>Pago provisional exportadores, según ex-art. 13 Ley N° 18.768</t>
  </si>
  <si>
    <t>OTROS CARGOS</t>
  </si>
  <si>
    <t>Cargo por cotizaciones previsionales, según arts. 89 y sgtes. D.L. N° 3.500 de 1980</t>
  </si>
  <si>
    <t>Monto a pagar cuota(s) préstamo(s) tasa 0% (préstamos solidarios del Estado)</t>
  </si>
  <si>
    <t>Monto a pagar cuota anticipo solidario para pago de cotizaciones, según art. 21 inc. 1° y 3° Ley N° 21.354</t>
  </si>
  <si>
    <t>REMANENTE DE CRÉDITO</t>
  </si>
  <si>
    <t>SALDO A FAVOR</t>
  </si>
  <si>
    <t>Menos: saldo puesto a disposición de los socios</t>
  </si>
  <si>
    <t>DEVOLUCIÓN SOLICITADA</t>
  </si>
  <si>
    <t>Monto</t>
  </si>
  <si>
    <r>
      <rPr>
        <b/>
        <sz val="12"/>
        <color rgb="FF404040"/>
        <rFont val="Arial"/>
        <family val="2"/>
      </rPr>
      <t>SOLICITO DEPOSITAR REMANENTE EN CUENTA CORRIENTE O DE AHORRO BANCARIA</t>
    </r>
  </si>
  <si>
    <t>IMPUESTO A PAGAR</t>
  </si>
  <si>
    <r>
      <rPr>
        <sz val="12"/>
        <color rgb="FF404040"/>
        <rFont val="Arial"/>
        <family val="2"/>
      </rPr>
      <t>Reajuste art.72 LIR, código 305      %</t>
    </r>
  </si>
  <si>
    <r>
      <rPr>
        <sz val="12"/>
        <color rgb="FF404040"/>
        <rFont val="Arial"/>
        <family val="2"/>
      </rPr>
      <t>TOTAL A PAGAR (códigos 90 + 39)</t>
    </r>
  </si>
  <si>
    <r>
      <rPr>
        <b/>
        <sz val="12"/>
        <color rgb="FF404040"/>
        <rFont val="Arial"/>
        <family val="2"/>
      </rPr>
      <t>RECARGOS POR DECLARACIÓN FUERA DE PLAZO</t>
    </r>
  </si>
  <si>
    <r>
      <rPr>
        <sz val="12"/>
        <color rgb="FF404040"/>
        <rFont val="Arial"/>
        <family val="2"/>
      </rPr>
      <t>MÁS: reajustes declaración fuera de plazo</t>
    </r>
  </si>
  <si>
    <r>
      <rPr>
        <sz val="12"/>
        <color rgb="FF404040"/>
        <rFont val="Arial"/>
        <family val="2"/>
      </rPr>
      <t>MÁS: intereses y multas declaración fuera de plazo</t>
    </r>
  </si>
  <si>
    <r>
      <rPr>
        <b/>
        <sz val="12"/>
        <color rgb="FF404040"/>
        <rFont val="Arial"/>
        <family val="2"/>
      </rPr>
      <t>TOTAL A PAGAR (códigos 91+92+ 93)</t>
    </r>
  </si>
  <si>
    <r>
      <t>RECUADRO N° 6</t>
    </r>
    <r>
      <rPr>
        <sz val="12"/>
        <color theme="0"/>
        <rFont val="Arial"/>
        <family val="2"/>
      </rPr>
      <t>: DATOS INFORMATIVOS</t>
    </r>
  </si>
  <si>
    <t>OPERACIONES INTERNACIONALES</t>
  </si>
  <si>
    <t>Total de cantidades adeudadas, pagadas, abonadas en cuenta o puestas a disposición de relacionados en el exterior (arts. 31 inc. 3° y 59 LIR)</t>
  </si>
  <si>
    <t>Cantidades adeudadas, pagadas, abonadas en cuenta o puestas a disposición de relacionados en el exterior, cuyo IA no ha sido enterado (arts. 31 inc.  3° y 59 LIR)</t>
  </si>
  <si>
    <t>Renta imponible extranjera (art. 41 A  N° 3 LIR)</t>
  </si>
  <si>
    <t>DATOS DE BALANCE</t>
  </si>
  <si>
    <t>Utilidades financieras capitalizadas</t>
  </si>
  <si>
    <t>TEX</t>
  </si>
  <si>
    <t>TEF</t>
  </si>
  <si>
    <t>Retiros, remesas o distribuciones afectos a IGC o IA, no Imputados a los RTRE</t>
  </si>
  <si>
    <t>Depreciación acelerada vehículos eléctricos o híbridos con recarga eléctrica exterior u otros calificados como cero emisiones por resolución fundada del Ministerio de Energía (art. 8 Ley N° 21.305)</t>
  </si>
  <si>
    <t>SALDOS</t>
  </si>
  <si>
    <t>CUENTAS EN PARTICIPACIÓN Y DEMÁS ENCARGOS FIDUCIARIOS</t>
  </si>
  <si>
    <t>Saldo o aporte inicial del ejercicio de la asociación o cuentas en participación o del encargo fiduciario a informar por el gestor</t>
  </si>
  <si>
    <t>Saldo final del ejercicio de la asociación o cuentas en participación o del encargo fiduciario a informar por el gestor</t>
  </si>
  <si>
    <t>Credito por IDPC asignado en el ejercicio a los partícipes o beneficiarios de la asociación o cuentas en participación o del encargo fiduciario</t>
  </si>
  <si>
    <t>Crédito IPE asignado en el ejercicio a los partícipes o beneficiarios de la asociación o cuentas en participación o del encargo fiduciario</t>
  </si>
  <si>
    <r>
      <rPr>
        <b/>
        <sz val="12"/>
        <color rgb="FF404040"/>
        <rFont val="Arial"/>
        <family val="2"/>
      </rPr>
      <t>AÑO  TRIBUTARIO  2025</t>
    </r>
  </si>
  <si>
    <t>RECUADRO N° 12: BASE IMPONIBLE DE PRIMERA CATEGORÍA (ART. 14 LETRAS  A) O G) LIR)</t>
  </si>
  <si>
    <r>
      <t xml:space="preserve">Editado por: Profesor </t>
    </r>
    <r>
      <rPr>
        <b/>
        <sz val="10"/>
        <color theme="0"/>
        <rFont val="Arial"/>
        <family val="2"/>
      </rPr>
      <t xml:space="preserve">Gerardo Escudero Toledo </t>
    </r>
  </si>
  <si>
    <t>Gastos por inversión privada en investigación y desarrollo certificados por CORFO</t>
  </si>
  <si>
    <t>Gastos por inversión privada en Investigación y desarrollo no certificados por CORFO</t>
  </si>
  <si>
    <t>Resultado financiero</t>
  </si>
  <si>
    <t>Partidas del inc. 1° no afectas al IU de tasa 40% y del inc. 2° del art. 21 LIR, reajustados</t>
  </si>
  <si>
    <t>Costos y gastos asociados a  ingresos no renta (art. 17 LIR), generados</t>
  </si>
  <si>
    <t>Proporcionalidad gastos imputados a ingresos no renta y/o rentas exentas</t>
  </si>
  <si>
    <t>Intereses devengados por inversiones en bonos del art. 104 LIR</t>
  </si>
  <si>
    <t>Ajustes de precios de transferencia, según artículo 41 E LIR</t>
  </si>
  <si>
    <t>Gastos adeudados por cambio de régimen</t>
  </si>
  <si>
    <t>Castigo de deudas incobrables, según art. 31 inc. 4° N° 4 LIR</t>
  </si>
  <si>
    <t>Componente ad valorem del Royalty Minero según art. 2 Ley N° 21.591</t>
  </si>
  <si>
    <t>Componente del margen del Royalty Minero según art. 3 o art. 4 Ley N° 21.591</t>
  </si>
  <si>
    <t>Gastos rechazados afectos a la tributación del art. 21 inc. 1°  LIR</t>
  </si>
  <si>
    <t>Gastos rechazados afectos a la tributación del art. 21 inc. 3° LIR</t>
  </si>
  <si>
    <r>
      <rPr>
        <b/>
        <sz val="12"/>
        <rFont val="Arial"/>
        <family val="2"/>
      </rPr>
      <t>Renta líquida imponible antes de rebaja por incentivo al ahorro (art. 14 letra E) LIR) y/o por pago de IDPC voluntario (art. 14 letra A) N°6 LIR y art. 42° transitorio Ley N° 21.210) o pérdida
tributaria</t>
    </r>
  </si>
  <si>
    <t>Base del IDPC voluntario según  art. 14 letra A) N°  6 LIR y art. 42° transitorio Ley N° 21.210</t>
  </si>
  <si>
    <t>Renta líquida imponible afecta a IDPC o pérdida tributaria del ejercicio</t>
  </si>
  <si>
    <r>
      <t>RECUADRO Nº 13</t>
    </r>
    <r>
      <rPr>
        <sz val="12"/>
        <color theme="0"/>
        <rFont val="Arial"/>
        <family val="2"/>
      </rPr>
      <t>: DETERMINACIÓN DEL RAI (ART. 14 LETRA A) LIR)</t>
    </r>
  </si>
  <si>
    <t>CPT positivo final (recuadro N° 14)</t>
  </si>
  <si>
    <t>CPT negativo final (recuadro N° 14)</t>
  </si>
  <si>
    <t>Saldo negativo del registro REX al término del ejercicio</t>
  </si>
  <si>
    <t>Remesas, retiros o dividendos repartidos en el ejercicio, reajustados</t>
  </si>
  <si>
    <t>Saldo positivo del registro REX al término del ejercicio, antes de imputaciones</t>
  </si>
  <si>
    <r>
      <t>RECUADRO Nº 14</t>
    </r>
    <r>
      <rPr>
        <sz val="12"/>
        <color theme="0"/>
        <rFont val="Arial"/>
        <family val="2"/>
      </rPr>
      <t>:  RAZONABILIDAD CAPITAL PROPIO TRIBUTARIO (ART. 14 LETRA A) O G) LIR)</t>
    </r>
  </si>
  <si>
    <t>CPT positivo inicial</t>
  </si>
  <si>
    <t>CPT negativo inicial</t>
  </si>
  <si>
    <t>Pérdida tributaria del ejercicio al 31 de diciembre</t>
  </si>
  <si>
    <t>Rentas exentas del IDPC e ingresos no renta (positivo), generados por la empresa en el ejercicio</t>
  </si>
  <si>
    <t>Pérdida por rentas exentas del IDPC e ingresos no renta del ejercicio</t>
  </si>
  <si>
    <t>CPT positivo final</t>
  </si>
  <si>
    <t>CPT negativo final</t>
  </si>
  <si>
    <t>RECUADRO N° 15: REGISTRO TRIBUTARIO DE RENTAS EMPRESARIALES Y MOVIMIENTO STUT (ART. 14 LETRA A) LIR)</t>
  </si>
  <si>
    <r>
      <rPr>
        <b/>
        <sz val="12"/>
        <rFont val="Arial"/>
        <family val="2"/>
      </rPr>
      <t>RAP Y DIFERENCIA INICIAL
EX ART. 14 TER A) LIR</t>
    </r>
  </si>
  <si>
    <t>ISFUT / ISIF</t>
  </si>
  <si>
    <t>Remanente ejercicio anterior o saldo inicial reajustado (saldo positivo)</t>
  </si>
  <si>
    <t>Remanente ejercicio anterior o saldo inicial reajustado (saldo negativo)</t>
  </si>
  <si>
    <t>Monto acogido al ISIF art. 10 Ley N° 21.681, reajustado</t>
  </si>
  <si>
    <t>+/-</t>
  </si>
  <si>
    <t>Reversos y/o disminuciones del ejercicio (propios)</t>
  </si>
  <si>
    <t>Remesas, retiros o dividendos imputados a los RTRE, reajustados</t>
  </si>
  <si>
    <r>
      <t>RECUADRO N° 16</t>
    </r>
    <r>
      <rPr>
        <sz val="12"/>
        <color theme="0"/>
        <rFont val="Arial"/>
        <family val="2"/>
      </rPr>
      <t>: REGISTRO SAC (ART. 14 LETRA A) LIR)</t>
    </r>
  </si>
  <si>
    <t>Remanente ejercicio anterior o saldo inicial (saldo positivo)</t>
  </si>
  <si>
    <t>Remanente ejercicio anterior o saldo inicial (saldo negativo)</t>
  </si>
  <si>
    <t>Monto extinguido por ISIF art. 10  Ley N° 21.681, reajustado</t>
  </si>
  <si>
    <t>IDPC e IPE RLI generada en el ejercicio</t>
  </si>
  <si>
    <t>IDPC e IPE retiros o dividendos percibidos</t>
  </si>
  <si>
    <t>Asignado a remesas, retiros o dividendos efectuados en el ejercicio, reajustados</t>
  </si>
  <si>
    <t>Asignado a retiros en exceso y devoluciones de capital efectuados en el ejercicio, reajustados</t>
  </si>
  <si>
    <t>IDPC e IPE asignado a gastos rechazados del art. 21 inc. 1° no afectos a IU 40% y del inc. 2° LIR</t>
  </si>
  <si>
    <r>
      <t>Se certifica que al titular o usufructuario</t>
    </r>
    <r>
      <rPr>
        <sz val="14"/>
        <color rgb="FFFF0000"/>
        <rFont val="Calibri "/>
      </rPr>
      <t xml:space="preserve"> SOCIO N° 1 </t>
    </r>
    <r>
      <rPr>
        <sz val="14"/>
        <rFont val="Calibri "/>
      </rPr>
      <t xml:space="preserve">, RUT N° </t>
    </r>
    <r>
      <rPr>
        <sz val="14"/>
        <color rgb="FFFF0000"/>
        <rFont val="Calibri "/>
      </rPr>
      <t>(1-1)</t>
    </r>
    <r>
      <rPr>
        <sz val="14"/>
        <rFont val="Calibri "/>
      </rPr>
      <t>, por el año comercial 2024 le corresponden los retiros, remesas y/o dividendos y créditos que más adelante se indican, los cuales para los efectos de su declaración en los impuestos anuales a la renta que le afectan por el Año Tributario 2025, presentan la siguiente situación tributaria:</t>
    </r>
  </si>
  <si>
    <t>OBLIGADOS A PRESENTAR DJA 1835</t>
  </si>
  <si>
    <r>
      <rPr>
        <b/>
        <u/>
        <sz val="11"/>
        <rFont val="Arial"/>
        <family val="2"/>
      </rPr>
      <t>AGREGADOS:</t>
    </r>
    <r>
      <rPr>
        <b/>
        <sz val="11"/>
        <color rgb="FFFF0000"/>
        <rFont val="Arial"/>
        <family val="2"/>
      </rPr>
      <t xml:space="preserve"> (1) </t>
    </r>
    <r>
      <rPr>
        <b/>
        <sz val="11"/>
        <rFont val="Arial"/>
        <family val="2"/>
      </rPr>
      <t xml:space="preserve">Provisión IDPC: </t>
    </r>
    <r>
      <rPr>
        <sz val="11"/>
        <rFont val="Arial"/>
        <family val="2"/>
      </rPr>
      <t>Deberá ajustarse ya no</t>
    </r>
    <r>
      <rPr>
        <sz val="11"/>
        <color theme="1"/>
        <rFont val="Arial"/>
        <family val="2"/>
      </rPr>
      <t xml:space="preserve"> se acepta como gasto el impuesto de primera categoría conforme lo establece el N° 2 del artículo 31 de la LIR. Dicho ajuste deberá efectuarse a valor histórico, ya que esta no representa un desembolso efectivo</t>
    </r>
    <r>
      <rPr>
        <b/>
        <sz val="11"/>
        <color theme="1"/>
        <rFont val="Arial"/>
        <family val="2"/>
      </rPr>
      <t>.</t>
    </r>
    <r>
      <rPr>
        <b/>
        <sz val="11"/>
        <color rgb="FFFF0000"/>
        <rFont val="Arial"/>
        <family val="2"/>
      </rPr>
      <t xml:space="preserve"> (2)</t>
    </r>
    <r>
      <rPr>
        <b/>
        <sz val="11"/>
        <color theme="1"/>
        <rFont val="Arial"/>
        <family val="2"/>
      </rPr>
      <t xml:space="preserve"> Provisión de vacaciones:</t>
    </r>
    <r>
      <rPr>
        <sz val="11"/>
        <color theme="1"/>
        <rFont val="Arial"/>
        <family val="2"/>
      </rPr>
      <t xml:space="preserve"> Deberá ajustarse ya que serán aceptadas como gasto en el ejercicio en que se encuentren efectivamente pagadas.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FF0000"/>
        <rFont val="Arial"/>
        <family val="2"/>
      </rPr>
      <t>(3)</t>
    </r>
    <r>
      <rPr>
        <b/>
        <sz val="11"/>
        <color theme="1"/>
        <rFont val="Arial"/>
        <family val="2"/>
      </rPr>
      <t xml:space="preserve"> Multas fiscales: D</t>
    </r>
    <r>
      <rPr>
        <sz val="11"/>
        <color theme="1"/>
        <rFont val="Arial"/>
        <family val="2"/>
      </rPr>
      <t>eberán ajustarse ya que no son necesarias para producir la renta conforme lo establece el inc. 1 ° del art. 31 de la LIR. Constituyen partidas clasificadas en el inc. 2° del art. 21 de la LIR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FF0000"/>
        <rFont val="Arial"/>
        <family val="2"/>
      </rPr>
      <t>(4)</t>
    </r>
    <r>
      <rPr>
        <b/>
        <sz val="11"/>
        <rFont val="Arial"/>
        <family val="2"/>
      </rPr>
      <t xml:space="preserve"> Corrección Monetaria: </t>
    </r>
    <r>
      <rPr>
        <sz val="11"/>
        <rFont val="Arial"/>
        <family val="2"/>
      </rPr>
      <t xml:space="preserve">Se ajustará la corrección monetaria de los PPMOs y de los retiros efectuados durante el ejercicio ya que ésta no se encuentran contabilizada con abono a resultado, todo ello conforme a las letras a) y b) del N° 2 del art. 32 de la LIR. </t>
    </r>
    <r>
      <rPr>
        <b/>
        <u/>
        <sz val="11"/>
        <rFont val="Arial"/>
        <family val="2"/>
      </rPr>
      <t>DEDUCCIONES:</t>
    </r>
    <r>
      <rPr>
        <b/>
        <sz val="11"/>
        <rFont val="Arial"/>
        <family val="2"/>
      </rPr>
      <t xml:space="preserve"> </t>
    </r>
    <r>
      <rPr>
        <b/>
        <sz val="11"/>
        <color rgb="FFFF0000"/>
        <rFont val="Arial"/>
        <family val="2"/>
      </rPr>
      <t xml:space="preserve"> (5) </t>
    </r>
    <r>
      <rPr>
        <b/>
        <sz val="11"/>
        <rFont val="Arial"/>
        <family val="2"/>
      </rPr>
      <t>Préstamo efectuado por socio:</t>
    </r>
    <r>
      <rPr>
        <b/>
        <sz val="11"/>
        <color rgb="FFFF0000"/>
        <rFont val="Arial"/>
        <family val="2"/>
      </rPr>
      <t xml:space="preserve"> </t>
    </r>
    <r>
      <rPr>
        <sz val="11"/>
        <rFont val="Arial"/>
        <family val="2"/>
      </rPr>
      <t xml:space="preserve">Deberá ajustarse ya que no cumple con los requisitos para ser calificado como "Ingreso" conforme a la definición de "renta" que establece el N° 1 del art. 2 de la LIR. </t>
    </r>
    <r>
      <rPr>
        <b/>
        <sz val="11"/>
        <color rgb="FFFF0000"/>
        <rFont val="Arial"/>
        <family val="2"/>
      </rPr>
      <t>(6)</t>
    </r>
    <r>
      <rPr>
        <b/>
        <sz val="11"/>
        <color theme="1"/>
        <rFont val="Arial"/>
        <family val="2"/>
      </rPr>
      <t xml:space="preserve"> Dividendo percibido: </t>
    </r>
    <r>
      <rPr>
        <sz val="11"/>
        <color theme="1"/>
        <rFont val="Arial"/>
        <family val="2"/>
      </rPr>
      <t>Deberá ajustarse conforme lo establece la letra a) del N° 2 del artículo 33 de la LIR. Se encuentra exento de IDPC y fue contabilizado con abono a resultado.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FF0000"/>
        <rFont val="Arial"/>
        <family val="2"/>
      </rPr>
      <t xml:space="preserve">(7) </t>
    </r>
    <r>
      <rPr>
        <b/>
        <sz val="11"/>
        <rFont val="Arial"/>
        <family val="2"/>
      </rPr>
      <t xml:space="preserve">Impuesto Diferido: </t>
    </r>
    <r>
      <rPr>
        <sz val="11"/>
        <rFont val="Arial"/>
        <family val="2"/>
      </rPr>
      <t>Deberá ajustarse ya que n</t>
    </r>
    <r>
      <rPr>
        <sz val="11"/>
        <color theme="1"/>
        <rFont val="Arial"/>
        <family val="2"/>
      </rPr>
      <t>o cumple con los requisitos para calificarlo como "Ingreso" conforme a la definición de "renta" que establece el N° 1 del art. 2 de la LIR. Constituye solo un ajuste financiero contable.</t>
    </r>
  </si>
  <si>
    <r>
      <rPr>
        <b/>
        <sz val="14"/>
        <color rgb="FFFF0000"/>
        <rFont val="Arial"/>
        <family val="2"/>
      </rPr>
      <t xml:space="preserve">(1) </t>
    </r>
    <r>
      <rPr>
        <b/>
        <sz val="14"/>
        <rFont val="Arial"/>
        <family val="2"/>
      </rPr>
      <t xml:space="preserve">Dividendo percibido: </t>
    </r>
    <r>
      <rPr>
        <sz val="14"/>
        <rFont val="Arial"/>
        <family val="2"/>
      </rPr>
      <t>El dividendo percibido forma parte del Capital Propio Tributatio y por ende, del registro RAI. El crédito por IDPC asociado deberá agregarse al registro SAC cambiando su naturaleza a de sin obligación a "con obligación de restitución" . Ello por cuanto fue generado a contar del 01.01.2020</t>
    </r>
    <r>
      <rPr>
        <b/>
        <sz val="14"/>
        <color rgb="FFFF0000"/>
        <rFont val="Arial"/>
        <family val="2"/>
      </rPr>
      <t xml:space="preserve"> (2) </t>
    </r>
    <r>
      <rPr>
        <b/>
        <sz val="14"/>
        <rFont val="Arial"/>
        <family val="2"/>
      </rPr>
      <t xml:space="preserve">Retiros efectuados: </t>
    </r>
    <r>
      <rPr>
        <sz val="14"/>
        <rFont val="Arial"/>
        <family val="2"/>
      </rPr>
      <t xml:space="preserve"> Serán rebajados al cierre del ejercicio actualizados y en orden cronológico hasta agotar el saldo positivo del registros RAI En este caso en particular, aquellos retiros imputados al registro RAI, resultarán afectos a Impuestos Finales y, por tanto, la sociedad fuente podrá asignarles crédito por IDPC a partir del 01.01.2017. Para ello les aplicará el factor de IDPC vigente al cierre del ejercicio 0,369863 (27/73)</t>
    </r>
    <r>
      <rPr>
        <b/>
        <sz val="14"/>
        <color rgb="FFFF0000"/>
        <rFont val="Arial"/>
        <family val="2"/>
      </rPr>
      <t xml:space="preserve"> (3) </t>
    </r>
    <r>
      <rPr>
        <b/>
        <sz val="14"/>
        <rFont val="Arial"/>
        <family val="2"/>
      </rPr>
      <t>Gastos Rechazados:</t>
    </r>
    <r>
      <rPr>
        <sz val="14"/>
        <rFont val="Arial"/>
        <family val="2"/>
      </rPr>
      <t xml:space="preserve"> El crédito asociado a las multas fiscales se rebajará a todo evento del registro SAC pudiendo dejar dicho registro con valor negativo. Para ello se le aplicará el factor de IDPC anteriormente mencionado. - </t>
    </r>
  </si>
  <si>
    <t>DECLARACIÓN JURADA ANUAL F1835</t>
  </si>
  <si>
    <t>IMPUESTOS DIFERIDOS</t>
  </si>
  <si>
    <t>Notas</t>
  </si>
  <si>
    <t>valor tributario</t>
  </si>
  <si>
    <t>No</t>
  </si>
  <si>
    <t>¿Se corrige Monetariamente?</t>
  </si>
  <si>
    <t>SI</t>
  </si>
  <si>
    <t>NO</t>
  </si>
  <si>
    <t>No?</t>
  </si>
  <si>
    <t>ES</t>
  </si>
  <si>
    <t>RLI</t>
  </si>
  <si>
    <t>Tasa IDPC 10%, factor = 0,11111</t>
  </si>
  <si>
    <t>saldo acumulado de creditos  (sac)</t>
  </si>
  <si>
    <r>
      <t>1.</t>
    </r>
    <r>
      <rPr>
        <sz val="12"/>
        <rFont val="Arial"/>
        <family val="2"/>
      </rPr>
      <t xml:space="preserve"> La sociedad </t>
    </r>
    <r>
      <rPr>
        <b/>
        <sz val="12"/>
        <rFont val="Arial"/>
        <family val="2"/>
      </rPr>
      <t xml:space="preserve">"IOTA LTDA." </t>
    </r>
    <r>
      <rPr>
        <b/>
        <u/>
        <sz val="12"/>
        <rFont val="Arial"/>
        <family val="2"/>
      </rPr>
      <t>inicia actividades en marzo</t>
    </r>
    <r>
      <rPr>
        <sz val="12"/>
        <rFont val="Arial"/>
        <family val="2"/>
      </rPr>
      <t xml:space="preserve"> de 2024 incorporándose al </t>
    </r>
    <r>
      <rPr>
        <b/>
        <sz val="12"/>
        <rFont val="Arial"/>
        <family val="2"/>
      </rPr>
      <t>régimen "Semi Integrado"</t>
    </r>
    <r>
      <rPr>
        <sz val="12"/>
        <rFont val="Arial"/>
        <family val="2"/>
      </rPr>
      <t xml:space="preserve"> a que se refiere el artículo 14 A de la LIR</t>
    </r>
    <r>
      <rPr>
        <b/>
        <sz val="12"/>
        <rFont val="Arial"/>
        <family val="2"/>
      </rPr>
      <t xml:space="preserve"> (Ley N° 21.210).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</si>
</sst>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2" formatCode="_ &quot;$&quot;* #,##0_ ;_ &quot;$&quot;* \-#,##0_ ;_ &quot;$&quot;* &quot;-&quot;_ ;_ @_ "/>
    <numFmt numFmtId="41" formatCode="_ * #,##0_ ;_ * \-#,##0_ ;_ * &quot;-&quot;_ ;_ @_ "/>
    <numFmt numFmtId="164" formatCode="_-* #,##0.00_-;\-* #,##0.00_-;_-* &quot;-&quot;??_-;_-@_-"/>
    <numFmt numFmtId="165" formatCode="###,###,###,##0"/>
    <numFmt numFmtId="166" formatCode="_-* #,##0_-;\-* #,##0_-;_-* &quot;-&quot;??_-;_-@_-"/>
    <numFmt numFmtId="167" formatCode="_-* #,##0.00\ _P_t_s_-;\-* #,##0.00\ _P_t_s_-;_-* &quot;-&quot;??\ _P_t_s_-;_-@_-"/>
    <numFmt numFmtId="168" formatCode="_-* #,##0\ _P_t_s_-;\-* #,##0\ _P_t_s_-;_-* &quot;-&quot;??\ _P_t_s_-;_-@_-"/>
    <numFmt numFmtId="169" formatCode="#,##0_ ;\-#,##0\ "/>
    <numFmt numFmtId="170" formatCode="_-* #,##0\ _€_-;\-* #,##0\ _€_-;_-* &quot;-&quot;??\ _€_-;_-@_-"/>
    <numFmt numFmtId="171" formatCode="#,##0;\(#,##0\)"/>
    <numFmt numFmtId="172" formatCode="_ * #,##0.000000_ ;_ * \-#,##0.000000_ ;_ * &quot;-&quot;??????_ ;_ @_ "/>
    <numFmt numFmtId="173" formatCode="#,##0;[Red]\(#,##0\)"/>
    <numFmt numFmtId="174" formatCode="_-* #,##0.00\ _$_-;\-* #,##0.00\ _$_-;_-* &quot;-&quot;??\ _$_-;_-@_-"/>
    <numFmt numFmtId="175" formatCode="#,##0.000000_ ;\-#,##0.000000\ "/>
    <numFmt numFmtId="176" formatCode="&quot;$&quot;#,##0"/>
    <numFmt numFmtId="177" formatCode="0.0%"/>
    <numFmt numFmtId="178" formatCode="0.000"/>
  </numFmts>
  <fonts count="13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b/>
      <u/>
      <sz val="14"/>
      <color indexed="62"/>
      <name val="Times New Roman"/>
      <family val="1"/>
    </font>
    <font>
      <b/>
      <sz val="14"/>
      <color indexed="8"/>
      <name val="Arial"/>
      <family val="2"/>
    </font>
    <font>
      <sz val="12"/>
      <color indexed="52"/>
      <name val="Arial"/>
      <family val="2"/>
    </font>
    <font>
      <b/>
      <sz val="14"/>
      <color indexed="10"/>
      <name val="Arial"/>
      <family val="2"/>
    </font>
    <font>
      <b/>
      <sz val="14"/>
      <color indexed="62"/>
      <name val="Arial"/>
      <family val="2"/>
    </font>
    <font>
      <sz val="14"/>
      <color indexed="8"/>
      <name val="Arial"/>
      <family val="2"/>
    </font>
    <font>
      <b/>
      <sz val="14"/>
      <color theme="1"/>
      <name val="Arial"/>
      <family val="2"/>
    </font>
    <font>
      <sz val="14"/>
      <color indexed="10"/>
      <name val="Arial"/>
      <family val="2"/>
    </font>
    <font>
      <b/>
      <sz val="14"/>
      <color rgb="FFFF0000"/>
      <name val="Arial"/>
      <family val="2"/>
    </font>
    <font>
      <sz val="16"/>
      <name val="Arial"/>
      <family val="2"/>
    </font>
    <font>
      <b/>
      <sz val="12"/>
      <color rgb="FFFF0000"/>
      <name val="Arial"/>
      <family val="2"/>
    </font>
    <font>
      <b/>
      <sz val="12"/>
      <color indexed="10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b/>
      <u/>
      <sz val="12"/>
      <color rgb="FFFF0000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</font>
    <font>
      <b/>
      <sz val="12"/>
      <color rgb="FF0000FF"/>
      <name val="Arial"/>
      <family val="2"/>
    </font>
    <font>
      <sz val="8"/>
      <name val="Calibri"/>
      <family val="2"/>
      <scheme val="minor"/>
    </font>
    <font>
      <b/>
      <sz val="16"/>
      <color indexed="8"/>
      <name val="Arial"/>
      <family val="2"/>
    </font>
    <font>
      <b/>
      <sz val="16"/>
      <color indexed="10"/>
      <name val="Arial"/>
      <family val="2"/>
    </font>
    <font>
      <b/>
      <sz val="16"/>
      <name val="Arial"/>
      <family val="2"/>
    </font>
    <font>
      <sz val="16"/>
      <color indexed="8"/>
      <name val="Arial"/>
      <family val="2"/>
    </font>
    <font>
      <u val="singleAccounting"/>
      <sz val="16"/>
      <color indexed="8"/>
      <name val="Arial"/>
      <family val="2"/>
    </font>
    <font>
      <b/>
      <sz val="16"/>
      <color indexed="60"/>
      <name val="Arial"/>
      <family val="2"/>
    </font>
    <font>
      <b/>
      <sz val="16"/>
      <color rgb="FFFF0000"/>
      <name val="Arial"/>
      <family val="2"/>
    </font>
    <font>
      <sz val="14"/>
      <color theme="1"/>
      <name val="Arial"/>
      <family val="2"/>
    </font>
    <font>
      <sz val="14"/>
      <color rgb="FFFF0000"/>
      <name val="Arial"/>
      <family val="2"/>
    </font>
    <font>
      <vertAlign val="superscript"/>
      <sz val="14"/>
      <name val="Arial"/>
      <family val="2"/>
    </font>
    <font>
      <b/>
      <sz val="16"/>
      <color theme="8" tint="-0.249977111117893"/>
      <name val="Arial"/>
      <family val="2"/>
    </font>
    <font>
      <b/>
      <sz val="16"/>
      <color theme="5" tint="-0.249977111117893"/>
      <name val="Arial"/>
      <family val="2"/>
    </font>
    <font>
      <b/>
      <sz val="12"/>
      <color theme="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rgb="FF000000"/>
      <name val="Arial"/>
      <family val="2"/>
    </font>
    <font>
      <b/>
      <sz val="14"/>
      <color theme="5" tint="-0.249977111117893"/>
      <name val="Arial"/>
      <family val="2"/>
    </font>
    <font>
      <b/>
      <u/>
      <sz val="14"/>
      <name val="Arial"/>
      <family val="2"/>
    </font>
    <font>
      <sz val="16"/>
      <color rgb="FFFF0000"/>
      <name val="Arial"/>
      <family val="2"/>
    </font>
    <font>
      <b/>
      <u/>
      <sz val="16"/>
      <name val="Arial"/>
      <family val="2"/>
    </font>
    <font>
      <sz val="16"/>
      <color theme="1"/>
      <name val="Arial"/>
      <family val="2"/>
    </font>
    <font>
      <b/>
      <sz val="18"/>
      <color theme="5" tint="-0.249977111117893"/>
      <name val="Arial"/>
      <family val="2"/>
    </font>
    <font>
      <sz val="10"/>
      <color rgb="FFFF0000"/>
      <name val="Arial"/>
      <family val="2"/>
    </font>
    <font>
      <sz val="10"/>
      <color rgb="FFFF0000"/>
      <name val="Calibri"/>
      <family val="2"/>
    </font>
    <font>
      <sz val="14"/>
      <color theme="8" tint="-0.249977111117893"/>
      <name val="Arial"/>
      <family val="2"/>
    </font>
    <font>
      <sz val="12"/>
      <color theme="8" tint="-0.249977111117893"/>
      <name val="Arial"/>
      <family val="2"/>
    </font>
    <font>
      <sz val="16"/>
      <color indexed="6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8"/>
      <color theme="1"/>
      <name val="Calibri"/>
      <family val="2"/>
      <scheme val="minor"/>
    </font>
    <font>
      <sz val="18"/>
      <name val="Arial"/>
      <family val="2"/>
    </font>
    <font>
      <sz val="14"/>
      <color rgb="FFFF0000"/>
      <name val="Calibri"/>
      <family val="2"/>
      <scheme val="minor"/>
    </font>
    <font>
      <sz val="14"/>
      <color rgb="FFC65911"/>
      <name val="Arial"/>
      <family val="2"/>
    </font>
    <font>
      <sz val="14"/>
      <color rgb="FFC65911"/>
      <name val="Calibri"/>
      <family val="2"/>
      <scheme val="minor"/>
    </font>
    <font>
      <sz val="14"/>
      <color rgb="FFC65911"/>
      <name val="Arial Narrow"/>
      <family val="2"/>
    </font>
    <font>
      <sz val="14"/>
      <color theme="5" tint="-0.249977111117893"/>
      <name val="Arial"/>
      <family val="2"/>
    </font>
    <font>
      <sz val="14"/>
      <name val="Times New Roman"/>
      <family val="1"/>
    </font>
    <font>
      <b/>
      <sz val="14"/>
      <color theme="5"/>
      <name val="Arial"/>
      <family val="2"/>
    </font>
    <font>
      <sz val="14"/>
      <color rgb="FFFF0000"/>
      <name val="Calibri"/>
      <family val="2"/>
    </font>
    <font>
      <b/>
      <u/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4"/>
      <color rgb="FF0070C0"/>
      <name val="Arial"/>
      <family val="2"/>
    </font>
    <font>
      <sz val="14"/>
      <name val="Calibri"/>
      <family val="2"/>
    </font>
    <font>
      <b/>
      <sz val="16"/>
      <name val="Calibri "/>
    </font>
    <font>
      <b/>
      <sz val="16"/>
      <color indexed="10"/>
      <name val="Calibri "/>
    </font>
    <font>
      <sz val="18"/>
      <name val="Calibri "/>
    </font>
    <font>
      <sz val="11"/>
      <name val="Calibri "/>
    </font>
    <font>
      <b/>
      <sz val="14"/>
      <color rgb="FFFF0000"/>
      <name val="Calibri "/>
    </font>
    <font>
      <b/>
      <sz val="14"/>
      <name val="Calibri "/>
    </font>
    <font>
      <sz val="14"/>
      <name val="Calibri "/>
    </font>
    <font>
      <b/>
      <sz val="14"/>
      <color theme="1"/>
      <name val="Calibri "/>
    </font>
    <font>
      <b/>
      <sz val="18"/>
      <color theme="1"/>
      <name val="Calibri "/>
    </font>
    <font>
      <b/>
      <sz val="16"/>
      <color rgb="FF0070C0"/>
      <name val="Calibri "/>
    </font>
    <font>
      <b/>
      <sz val="14"/>
      <color indexed="10"/>
      <name val="Calibri "/>
    </font>
    <font>
      <sz val="14"/>
      <color theme="0"/>
      <name val="Arial"/>
      <family val="2"/>
    </font>
    <font>
      <sz val="11"/>
      <color rgb="FFFF0000"/>
      <name val="Arial"/>
      <family val="2"/>
    </font>
    <font>
      <sz val="14"/>
      <color rgb="FFFF0000"/>
      <name val="Calibri "/>
    </font>
    <font>
      <b/>
      <sz val="14"/>
      <color rgb="FFC65911"/>
      <name val="Arial"/>
      <family val="2"/>
    </font>
    <font>
      <b/>
      <sz val="10"/>
      <color rgb="FFC65911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rgb="FFFF0000"/>
      <name val="Calibri "/>
    </font>
    <font>
      <b/>
      <sz val="16"/>
      <color theme="1"/>
      <name val="Arial"/>
      <family val="2"/>
    </font>
    <font>
      <b/>
      <sz val="24"/>
      <name val="Calibri 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6"/>
      <color rgb="FFC65911"/>
      <name val="Arial"/>
      <family val="2"/>
    </font>
    <font>
      <b/>
      <u/>
      <sz val="11"/>
      <name val="Arial"/>
      <family val="2"/>
    </font>
    <font>
      <u/>
      <sz val="10"/>
      <color theme="10"/>
      <name val="Times New Roman"/>
      <family val="1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6"/>
      <color rgb="FFFF0000"/>
      <name val="Arial"/>
      <family val="2"/>
    </font>
    <font>
      <b/>
      <sz val="9"/>
      <color rgb="FFFF0000"/>
      <name val="Montserrat"/>
    </font>
    <font>
      <b/>
      <sz val="10"/>
      <color rgb="FF0066FF"/>
      <name val="Arial"/>
      <family val="2"/>
    </font>
    <font>
      <sz val="12"/>
      <color rgb="FF40404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rgb="FF0066FF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b/>
      <sz val="12"/>
      <color rgb="FF40404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2"/>
      <color rgb="FF0066FF"/>
      <name val="Arial"/>
      <family val="2"/>
    </font>
    <font>
      <b/>
      <sz val="12"/>
      <color rgb="FF0066FF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2"/>
      <color rgb="FFFF0000"/>
      <name val="Arial"/>
      <family val="2"/>
    </font>
    <font>
      <sz val="10"/>
      <color rgb="FF0066FF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1F1F1"/>
      </patternFill>
    </fill>
    <fill>
      <patternFill patternType="solid">
        <fgColor rgb="FFF4AF84"/>
      </patternFill>
    </fill>
    <fill>
      <patternFill patternType="solid">
        <fgColor rgb="FFF8CAAC"/>
      </patternFill>
    </fill>
    <fill>
      <patternFill patternType="solid">
        <fgColor rgb="FFF7F7F7"/>
      </patternFill>
    </fill>
    <fill>
      <patternFill patternType="solid">
        <fgColor rgb="FFEFEFEF"/>
      </patternFill>
    </fill>
    <fill>
      <patternFill patternType="solid">
        <fgColor rgb="FFF8F8F8"/>
      </patternFill>
    </fill>
    <fill>
      <patternFill patternType="solid">
        <fgColor rgb="FF9BC2E6"/>
      </patternFill>
    </fill>
    <fill>
      <patternFill patternType="solid">
        <fgColor rgb="FFE7E6E6"/>
      </patternFill>
    </fill>
    <fill>
      <patternFill patternType="solid">
        <fgColor rgb="FFFF3300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5" tint="-0.24994659260841701"/>
      </left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BC2E6"/>
      </left>
      <right/>
      <top style="thin">
        <color rgb="FF9BC2E6"/>
      </top>
      <bottom/>
      <diagonal/>
    </border>
    <border>
      <left/>
      <right/>
      <top style="thin">
        <color rgb="FF9BC2E6"/>
      </top>
      <bottom/>
      <diagonal/>
    </border>
    <border>
      <left/>
      <right style="thin">
        <color rgb="FF9BC2E6"/>
      </right>
      <top style="thin">
        <color rgb="FF9BC2E6"/>
      </top>
      <bottom/>
      <diagonal/>
    </border>
    <border>
      <left style="thin">
        <color rgb="FF9BC2E6"/>
      </left>
      <right/>
      <top/>
      <bottom/>
      <diagonal/>
    </border>
    <border>
      <left/>
      <right style="thin">
        <color rgb="FF9BC2E6"/>
      </right>
      <top/>
      <bottom/>
      <diagonal/>
    </border>
    <border>
      <left style="thin">
        <color rgb="FF9BC2E6"/>
      </left>
      <right/>
      <top/>
      <bottom style="thin">
        <color rgb="FF9BC2E6"/>
      </bottom>
      <diagonal/>
    </border>
    <border>
      <left/>
      <right/>
      <top/>
      <bottom style="thin">
        <color rgb="FF9BC2E6"/>
      </bottom>
      <diagonal/>
    </border>
    <border>
      <left/>
      <right style="thin">
        <color rgb="FF9BC2E6"/>
      </right>
      <top/>
      <bottom style="thin">
        <color rgb="FF9BC2E6"/>
      </bottom>
      <diagonal/>
    </border>
    <border>
      <left style="thin">
        <color rgb="FF9BC2E6"/>
      </left>
      <right style="thin">
        <color rgb="FF9BC2E6"/>
      </right>
      <top style="thin">
        <color rgb="FF9BC2E6"/>
      </top>
      <bottom/>
      <diagonal/>
    </border>
    <border>
      <left style="thin">
        <color rgb="FF9BC2E6"/>
      </left>
      <right style="thin">
        <color rgb="FF9BC2E6"/>
      </right>
      <top style="thin">
        <color rgb="FF000000"/>
      </top>
      <bottom/>
      <diagonal/>
    </border>
    <border>
      <left style="medium">
        <color rgb="FF9BC2E6"/>
      </left>
      <right style="hair">
        <color rgb="FF9BC2E6"/>
      </right>
      <top style="medium">
        <color rgb="FF9BC2E6"/>
      </top>
      <bottom style="hair">
        <color rgb="FF9BC2E6"/>
      </bottom>
      <diagonal/>
    </border>
    <border>
      <left style="hair">
        <color rgb="FF9BC2E6"/>
      </left>
      <right style="hair">
        <color rgb="FF9BC2E6"/>
      </right>
      <top style="medium">
        <color rgb="FF9BC2E6"/>
      </top>
      <bottom style="hair">
        <color rgb="FF9BC2E6"/>
      </bottom>
      <diagonal/>
    </border>
    <border>
      <left style="hair">
        <color rgb="FF9BC2E6"/>
      </left>
      <right style="hair">
        <color rgb="FF9BC2E6"/>
      </right>
      <top style="hair">
        <color rgb="FF9BC2E6"/>
      </top>
      <bottom style="hair">
        <color rgb="FF9BC2E6"/>
      </bottom>
      <diagonal/>
    </border>
    <border>
      <left style="hair">
        <color rgb="FF9BC2E6"/>
      </left>
      <right style="medium">
        <color rgb="FF9BC2E6"/>
      </right>
      <top style="medium">
        <color rgb="FF9BC2E6"/>
      </top>
      <bottom style="hair">
        <color rgb="FF9BC2E6"/>
      </bottom>
      <diagonal/>
    </border>
    <border>
      <left style="medium">
        <color rgb="FF9BC2E6"/>
      </left>
      <right style="hair">
        <color rgb="FF9BC2E6"/>
      </right>
      <top style="hair">
        <color rgb="FF9BC2E6"/>
      </top>
      <bottom style="hair">
        <color rgb="FF9BC2E6"/>
      </bottom>
      <diagonal/>
    </border>
    <border>
      <left style="hair">
        <color rgb="FF9BC2E6"/>
      </left>
      <right style="medium">
        <color rgb="FF9BC2E6"/>
      </right>
      <top style="hair">
        <color rgb="FF9BC2E6"/>
      </top>
      <bottom style="hair">
        <color rgb="FF9BC2E6"/>
      </bottom>
      <diagonal/>
    </border>
    <border>
      <left style="medium">
        <color rgb="FF9BC2E6"/>
      </left>
      <right style="hair">
        <color rgb="FF9BC2E6"/>
      </right>
      <top style="hair">
        <color rgb="FF9BC2E6"/>
      </top>
      <bottom style="medium">
        <color rgb="FF9BC2E6"/>
      </bottom>
      <diagonal/>
    </border>
    <border>
      <left style="hair">
        <color rgb="FF9BC2E6"/>
      </left>
      <right style="hair">
        <color rgb="FF9BC2E6"/>
      </right>
      <top style="hair">
        <color rgb="FF9BC2E6"/>
      </top>
      <bottom style="medium">
        <color rgb="FF9BC2E6"/>
      </bottom>
      <diagonal/>
    </border>
    <border>
      <left style="hair">
        <color rgb="FF9BC2E6"/>
      </left>
      <right style="medium">
        <color rgb="FF9BC2E6"/>
      </right>
      <top style="hair">
        <color rgb="FF9BC2E6"/>
      </top>
      <bottom style="medium">
        <color rgb="FF9BC2E6"/>
      </bottom>
      <diagonal/>
    </border>
    <border>
      <left style="thin">
        <color rgb="FF9BC2E6"/>
      </left>
      <right style="thin">
        <color rgb="FF9BC2E6"/>
      </right>
      <top style="thin">
        <color rgb="FF9BC2E6"/>
      </top>
      <bottom style="thin">
        <color rgb="FF9BC2E6"/>
      </bottom>
      <diagonal/>
    </border>
    <border>
      <left style="thin">
        <color rgb="FF9BC2E6"/>
      </left>
      <right/>
      <top style="thin">
        <color rgb="FF9BC2E6"/>
      </top>
      <bottom style="thin">
        <color rgb="FF000000"/>
      </bottom>
      <diagonal/>
    </border>
    <border>
      <left/>
      <right/>
      <top style="thin">
        <color rgb="FF9BC2E6"/>
      </top>
      <bottom style="thin">
        <color rgb="FF000000"/>
      </bottom>
      <diagonal/>
    </border>
    <border>
      <left style="thin">
        <color rgb="FF9BC2E6"/>
      </left>
      <right style="thin">
        <color rgb="FF9BC2E6"/>
      </right>
      <top style="thin">
        <color rgb="FF9BC2E6"/>
      </top>
      <bottom style="thin">
        <color rgb="FF000000"/>
      </bottom>
      <diagonal/>
    </border>
    <border>
      <left style="thin">
        <color rgb="FF9BC2E6"/>
      </left>
      <right style="thin">
        <color rgb="FF9BC2E6"/>
      </right>
      <top style="thin">
        <color rgb="FF000000"/>
      </top>
      <bottom style="thin">
        <color rgb="FF000000"/>
      </bottom>
      <diagonal/>
    </border>
    <border>
      <left style="thin">
        <color rgb="FF9BC2E6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9BC2E6"/>
      </left>
      <right style="thin">
        <color rgb="FF9BC2E6"/>
      </right>
      <top style="thin">
        <color rgb="FF000000"/>
      </top>
      <bottom style="thin">
        <color rgb="FF9BC2E6"/>
      </bottom>
      <diagonal/>
    </border>
    <border>
      <left style="thin">
        <color rgb="FF9BC2E6"/>
      </left>
      <right/>
      <top style="thin">
        <color rgb="FF000000"/>
      </top>
      <bottom style="thin">
        <color rgb="FF9BC2E6"/>
      </bottom>
      <diagonal/>
    </border>
    <border>
      <left/>
      <right/>
      <top style="thin">
        <color rgb="FF000000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/>
      <right style="medium">
        <color rgb="FF9BC2E6"/>
      </right>
      <top/>
      <bottom/>
      <diagonal/>
    </border>
    <border>
      <left style="medium">
        <color rgb="FF9BC2E6"/>
      </left>
      <right style="thin">
        <color rgb="FF9BC2E6"/>
      </right>
      <top style="medium">
        <color rgb="FF9BC2E6"/>
      </top>
      <bottom style="thin">
        <color rgb="FF9BC2E6"/>
      </bottom>
      <diagonal/>
    </border>
    <border>
      <left style="thin">
        <color rgb="FF9BC2E6"/>
      </left>
      <right style="thin">
        <color rgb="FF9BC2E6"/>
      </right>
      <top style="medium">
        <color rgb="FF9BC2E6"/>
      </top>
      <bottom style="thin">
        <color rgb="FF9BC2E6"/>
      </bottom>
      <diagonal/>
    </border>
    <border>
      <left style="thin">
        <color rgb="FF9BC2E6"/>
      </left>
      <right style="medium">
        <color rgb="FF9BC2E6"/>
      </right>
      <top style="medium">
        <color rgb="FF9BC2E6"/>
      </top>
      <bottom style="thin">
        <color rgb="FF9BC2E6"/>
      </bottom>
      <diagonal/>
    </border>
    <border>
      <left style="medium">
        <color rgb="FF9BC2E6"/>
      </left>
      <right style="thin">
        <color rgb="FF9BC2E6"/>
      </right>
      <top style="thin">
        <color rgb="FF9BC2E6"/>
      </top>
      <bottom style="thin">
        <color rgb="FF9BC2E6"/>
      </bottom>
      <diagonal/>
    </border>
    <border>
      <left style="thin">
        <color rgb="FF9BC2E6"/>
      </left>
      <right style="medium">
        <color rgb="FF9BC2E6"/>
      </right>
      <top style="thin">
        <color rgb="FF9BC2E6"/>
      </top>
      <bottom style="thin">
        <color rgb="FF9BC2E6"/>
      </bottom>
      <diagonal/>
    </border>
    <border>
      <left style="medium">
        <color rgb="FF9BC2E6"/>
      </left>
      <right style="thin">
        <color rgb="FF9BC2E6"/>
      </right>
      <top style="thin">
        <color rgb="FF9BC2E6"/>
      </top>
      <bottom style="medium">
        <color rgb="FF9BC2E6"/>
      </bottom>
      <diagonal/>
    </border>
    <border>
      <left style="thin">
        <color rgb="FF9BC2E6"/>
      </left>
      <right style="thin">
        <color rgb="FF9BC2E6"/>
      </right>
      <top style="thin">
        <color rgb="FF9BC2E6"/>
      </top>
      <bottom style="medium">
        <color rgb="FF9BC2E6"/>
      </bottom>
      <diagonal/>
    </border>
    <border>
      <left style="thin">
        <color rgb="FF9BC2E6"/>
      </left>
      <right style="medium">
        <color rgb="FF9BC2E6"/>
      </right>
      <top style="thin">
        <color rgb="FF9BC2E6"/>
      </top>
      <bottom style="medium">
        <color rgb="FF9BC2E6"/>
      </bottom>
      <diagonal/>
    </border>
    <border>
      <left style="medium">
        <color rgb="FF9BC2E6"/>
      </left>
      <right style="hair">
        <color rgb="FF9BC2E6"/>
      </right>
      <top/>
      <bottom style="hair">
        <color rgb="FF9BC2E6"/>
      </bottom>
      <diagonal/>
    </border>
    <border>
      <left style="hair">
        <color rgb="FF9BC2E6"/>
      </left>
      <right style="hair">
        <color rgb="FF9BC2E6"/>
      </right>
      <top/>
      <bottom style="hair">
        <color rgb="FF9BC2E6"/>
      </bottom>
      <diagonal/>
    </border>
    <border>
      <left style="hair">
        <color rgb="FF9BC2E6"/>
      </left>
      <right style="medium">
        <color rgb="FF9BC2E6"/>
      </right>
      <top/>
      <bottom style="hair">
        <color rgb="FF9BC2E6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4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3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0" borderId="0"/>
    <xf numFmtId="174" fontId="13" fillId="0" borderId="0" applyFont="0" applyFill="0" applyBorder="0" applyAlignment="0" applyProtection="0"/>
    <xf numFmtId="0" fontId="2" fillId="0" borderId="0"/>
    <xf numFmtId="0" fontId="13" fillId="0" borderId="0"/>
    <xf numFmtId="0" fontId="2" fillId="0" borderId="0"/>
    <xf numFmtId="164" fontId="1" fillId="0" borderId="0" applyFont="0" applyFill="0" applyBorder="0" applyAlignment="0" applyProtection="0"/>
    <xf numFmtId="0" fontId="100" fillId="0" borderId="0"/>
    <xf numFmtId="41" fontId="101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42" fontId="5" fillId="0" borderId="0" applyFont="0" applyFill="0" applyBorder="0" applyAlignment="0" applyProtection="0"/>
  </cellStyleXfs>
  <cellXfs count="935">
    <xf numFmtId="0" fontId="0" fillId="0" borderId="0" xfId="0"/>
    <xf numFmtId="0" fontId="8" fillId="2" borderId="0" xfId="0" applyFont="1" applyFill="1" applyAlignment="1">
      <alignment vertical="center"/>
    </xf>
    <xf numFmtId="0" fontId="9" fillId="4" borderId="0" xfId="0" applyFont="1" applyFill="1" applyAlignment="1">
      <alignment horizontal="center" vertical="center" wrapText="1"/>
    </xf>
    <xf numFmtId="165" fontId="7" fillId="3" borderId="1" xfId="0" applyNumberFormat="1" applyFont="1" applyFill="1" applyBorder="1"/>
    <xf numFmtId="49" fontId="6" fillId="3" borderId="1" xfId="0" applyNumberFormat="1" applyFont="1" applyFill="1" applyBorder="1"/>
    <xf numFmtId="0" fontId="2" fillId="0" borderId="0" xfId="3"/>
    <xf numFmtId="0" fontId="2" fillId="2" borderId="0" xfId="3" applyFill="1"/>
    <xf numFmtId="0" fontId="12" fillId="0" borderId="0" xfId="3" applyFont="1"/>
    <xf numFmtId="0" fontId="12" fillId="2" borderId="0" xfId="3" applyFont="1" applyFill="1"/>
    <xf numFmtId="3" fontId="12" fillId="0" borderId="0" xfId="7" applyNumberFormat="1" applyFont="1" applyAlignment="1">
      <alignment horizontal="center"/>
    </xf>
    <xf numFmtId="0" fontId="12" fillId="0" borderId="0" xfId="7" applyFont="1"/>
    <xf numFmtId="0" fontId="12" fillId="0" borderId="0" xfId="3" applyFont="1" applyAlignment="1">
      <alignment vertical="center"/>
    </xf>
    <xf numFmtId="0" fontId="2" fillId="0" borderId="0" xfId="7"/>
    <xf numFmtId="0" fontId="14" fillId="0" borderId="0" xfId="11" applyFont="1"/>
    <xf numFmtId="0" fontId="16" fillId="0" borderId="0" xfId="3" applyFont="1"/>
    <xf numFmtId="0" fontId="15" fillId="2" borderId="9" xfId="3" applyFont="1" applyFill="1" applyBorder="1" applyAlignment="1">
      <alignment horizontal="center" vertical="center"/>
    </xf>
    <xf numFmtId="0" fontId="15" fillId="2" borderId="18" xfId="3" applyFont="1" applyFill="1" applyBorder="1" applyAlignment="1">
      <alignment horizontal="center" vertical="center"/>
    </xf>
    <xf numFmtId="0" fontId="15" fillId="2" borderId="8" xfId="3" applyFont="1" applyFill="1" applyBorder="1" applyAlignment="1">
      <alignment horizontal="center" vertical="center"/>
    </xf>
    <xf numFmtId="0" fontId="15" fillId="2" borderId="0" xfId="3" applyFont="1" applyFill="1" applyAlignment="1">
      <alignment horizontal="center" vertical="center"/>
    </xf>
    <xf numFmtId="0" fontId="15" fillId="2" borderId="10" xfId="3" applyFont="1" applyFill="1" applyBorder="1" applyAlignment="1">
      <alignment horizontal="center" vertical="center"/>
    </xf>
    <xf numFmtId="0" fontId="15" fillId="2" borderId="7" xfId="3" applyFont="1" applyFill="1" applyBorder="1"/>
    <xf numFmtId="0" fontId="10" fillId="2" borderId="0" xfId="3" applyFont="1" applyFill="1"/>
    <xf numFmtId="0" fontId="18" fillId="2" borderId="0" xfId="3" applyFont="1" applyFill="1" applyAlignment="1">
      <alignment horizontal="center"/>
    </xf>
    <xf numFmtId="0" fontId="10" fillId="2" borderId="10" xfId="3" applyFont="1" applyFill="1" applyBorder="1"/>
    <xf numFmtId="0" fontId="9" fillId="2" borderId="7" xfId="3" applyFont="1" applyFill="1" applyBorder="1"/>
    <xf numFmtId="0" fontId="9" fillId="2" borderId="0" xfId="3" applyFont="1" applyFill="1"/>
    <xf numFmtId="0" fontId="9" fillId="2" borderId="0" xfId="3" applyFont="1" applyFill="1" applyAlignment="1">
      <alignment horizontal="center"/>
    </xf>
    <xf numFmtId="0" fontId="10" fillId="2" borderId="0" xfId="3" applyFont="1" applyFill="1" applyAlignment="1">
      <alignment horizontal="center"/>
    </xf>
    <xf numFmtId="3" fontId="10" fillId="2" borderId="10" xfId="3" applyNumberFormat="1" applyFont="1" applyFill="1" applyBorder="1" applyAlignment="1">
      <alignment horizontal="center"/>
    </xf>
    <xf numFmtId="0" fontId="10" fillId="2" borderId="10" xfId="3" applyFont="1" applyFill="1" applyBorder="1" applyAlignment="1">
      <alignment horizontal="center"/>
    </xf>
    <xf numFmtId="0" fontId="17" fillId="4" borderId="7" xfId="3" applyFont="1" applyFill="1" applyBorder="1" applyAlignment="1">
      <alignment wrapText="1"/>
    </xf>
    <xf numFmtId="0" fontId="17" fillId="4" borderId="0" xfId="3" applyFont="1" applyFill="1" applyAlignment="1">
      <alignment wrapText="1"/>
    </xf>
    <xf numFmtId="0" fontId="10" fillId="4" borderId="0" xfId="3" applyFont="1" applyFill="1" applyAlignment="1">
      <alignment horizontal="center"/>
    </xf>
    <xf numFmtId="3" fontId="10" fillId="4" borderId="0" xfId="3" applyNumberFormat="1" applyFont="1" applyFill="1" applyAlignment="1">
      <alignment horizontal="center"/>
    </xf>
    <xf numFmtId="0" fontId="10" fillId="4" borderId="7" xfId="3" applyFont="1" applyFill="1" applyBorder="1" applyAlignment="1">
      <alignment horizontal="left" wrapText="1"/>
    </xf>
    <xf numFmtId="0" fontId="10" fillId="4" borderId="0" xfId="3" applyFont="1" applyFill="1" applyAlignment="1">
      <alignment horizontal="left" wrapText="1"/>
    </xf>
    <xf numFmtId="0" fontId="10" fillId="4" borderId="7" xfId="3" applyFont="1" applyFill="1" applyBorder="1" applyAlignment="1">
      <alignment horizontal="left"/>
    </xf>
    <xf numFmtId="0" fontId="10" fillId="4" borderId="0" xfId="3" applyFont="1" applyFill="1" applyAlignment="1">
      <alignment horizontal="left"/>
    </xf>
    <xf numFmtId="0" fontId="9" fillId="4" borderId="0" xfId="3" applyFont="1" applyFill="1" applyAlignment="1">
      <alignment horizontal="center"/>
    </xf>
    <xf numFmtId="0" fontId="10" fillId="4" borderId="0" xfId="3" applyFont="1" applyFill="1"/>
    <xf numFmtId="3" fontId="19" fillId="2" borderId="10" xfId="3" applyNumberFormat="1" applyFont="1" applyFill="1" applyBorder="1" applyAlignment="1">
      <alignment horizontal="center"/>
    </xf>
    <xf numFmtId="0" fontId="15" fillId="4" borderId="7" xfId="3" applyFont="1" applyFill="1" applyBorder="1" applyAlignment="1">
      <alignment wrapText="1"/>
    </xf>
    <xf numFmtId="0" fontId="10" fillId="4" borderId="0" xfId="3" applyFont="1" applyFill="1" applyAlignment="1">
      <alignment wrapText="1"/>
    </xf>
    <xf numFmtId="168" fontId="10" fillId="4" borderId="0" xfId="10" applyNumberFormat="1" applyFont="1" applyFill="1" applyBorder="1" applyAlignment="1">
      <alignment horizontal="center"/>
    </xf>
    <xf numFmtId="0" fontId="10" fillId="4" borderId="10" xfId="3" applyFont="1" applyFill="1" applyBorder="1" applyAlignment="1">
      <alignment horizontal="center"/>
    </xf>
    <xf numFmtId="3" fontId="9" fillId="4" borderId="10" xfId="3" applyNumberFormat="1" applyFont="1" applyFill="1" applyBorder="1" applyAlignment="1">
      <alignment horizontal="center"/>
    </xf>
    <xf numFmtId="0" fontId="9" fillId="4" borderId="7" xfId="3" applyFont="1" applyFill="1" applyBorder="1" applyAlignment="1">
      <alignment wrapText="1"/>
    </xf>
    <xf numFmtId="0" fontId="20" fillId="4" borderId="7" xfId="3" applyFont="1" applyFill="1" applyBorder="1"/>
    <xf numFmtId="0" fontId="17" fillId="4" borderId="0" xfId="3" applyFont="1" applyFill="1"/>
    <xf numFmtId="0" fontId="21" fillId="4" borderId="0" xfId="3" applyFont="1" applyFill="1" applyAlignment="1">
      <alignment horizontal="center"/>
    </xf>
    <xf numFmtId="3" fontId="21" fillId="4" borderId="0" xfId="3" applyNumberFormat="1" applyFont="1" applyFill="1" applyAlignment="1">
      <alignment horizontal="center"/>
    </xf>
    <xf numFmtId="0" fontId="21" fillId="4" borderId="10" xfId="3" applyFont="1" applyFill="1" applyBorder="1" applyAlignment="1">
      <alignment horizontal="center"/>
    </xf>
    <xf numFmtId="3" fontId="15" fillId="5" borderId="10" xfId="3" applyNumberFormat="1" applyFont="1" applyFill="1" applyBorder="1" applyAlignment="1">
      <alignment horizontal="center"/>
    </xf>
    <xf numFmtId="0" fontId="10" fillId="4" borderId="0" xfId="3" applyFont="1" applyFill="1" applyAlignment="1">
      <alignment horizontal="center" wrapText="1"/>
    </xf>
    <xf numFmtId="3" fontId="17" fillId="4" borderId="0" xfId="3" applyNumberFormat="1" applyFont="1" applyFill="1" applyAlignment="1">
      <alignment horizontal="center"/>
    </xf>
    <xf numFmtId="9" fontId="17" fillId="4" borderId="0" xfId="3" applyNumberFormat="1" applyFont="1" applyFill="1" applyAlignment="1">
      <alignment horizontal="center"/>
    </xf>
    <xf numFmtId="0" fontId="9" fillId="4" borderId="0" xfId="3" applyFont="1" applyFill="1" applyAlignment="1">
      <alignment horizontal="center" wrapText="1"/>
    </xf>
    <xf numFmtId="3" fontId="17" fillId="5" borderId="10" xfId="3" applyNumberFormat="1" applyFont="1" applyFill="1" applyBorder="1" applyAlignment="1">
      <alignment horizontal="center"/>
    </xf>
    <xf numFmtId="0" fontId="10" fillId="0" borderId="0" xfId="3" applyFont="1"/>
    <xf numFmtId="0" fontId="7" fillId="0" borderId="0" xfId="3" applyFont="1"/>
    <xf numFmtId="0" fontId="26" fillId="0" borderId="0" xfId="4" applyFont="1"/>
    <xf numFmtId="0" fontId="26" fillId="0" borderId="0" xfId="4" applyFont="1" applyAlignment="1">
      <alignment horizontal="center" wrapText="1"/>
    </xf>
    <xf numFmtId="0" fontId="27" fillId="2" borderId="0" xfId="4" applyFont="1" applyFill="1"/>
    <xf numFmtId="0" fontId="6" fillId="0" borderId="0" xfId="6" applyFont="1"/>
    <xf numFmtId="0" fontId="6" fillId="0" borderId="0" xfId="4" applyFont="1" applyAlignment="1">
      <alignment horizontal="center" wrapText="1"/>
    </xf>
    <xf numFmtId="0" fontId="6" fillId="0" borderId="0" xfId="4" applyFont="1" applyAlignment="1">
      <alignment horizontal="center" vertical="center" wrapText="1"/>
    </xf>
    <xf numFmtId="0" fontId="25" fillId="0" borderId="0" xfId="4" applyFont="1" applyAlignment="1">
      <alignment horizontal="center" wrapText="1"/>
    </xf>
    <xf numFmtId="0" fontId="7" fillId="4" borderId="0" xfId="4" applyFont="1" applyFill="1" applyAlignment="1">
      <alignment horizontal="center" wrapText="1"/>
    </xf>
    <xf numFmtId="0" fontId="6" fillId="0" borderId="0" xfId="4" applyFont="1"/>
    <xf numFmtId="0" fontId="6" fillId="0" borderId="0" xfId="4" applyFont="1" applyAlignment="1">
      <alignment horizontal="left"/>
    </xf>
    <xf numFmtId="0" fontId="6" fillId="0" borderId="0" xfId="4" applyFont="1" applyAlignment="1">
      <alignment wrapText="1"/>
    </xf>
    <xf numFmtId="0" fontId="26" fillId="0" borderId="0" xfId="18" applyFont="1" applyAlignment="1" applyProtection="1">
      <alignment horizontal="left"/>
      <protection hidden="1"/>
    </xf>
    <xf numFmtId="0" fontId="6" fillId="0" borderId="0" xfId="18" applyFont="1" applyAlignment="1" applyProtection="1">
      <alignment vertical="top" wrapText="1"/>
      <protection hidden="1"/>
    </xf>
    <xf numFmtId="0" fontId="6" fillId="0" borderId="0" xfId="18" applyFont="1" applyAlignment="1" applyProtection="1">
      <alignment horizontal="left" vertical="center" wrapText="1"/>
      <protection hidden="1"/>
    </xf>
    <xf numFmtId="0" fontId="6" fillId="0" borderId="0" xfId="18" applyFont="1" applyProtection="1">
      <protection hidden="1"/>
    </xf>
    <xf numFmtId="0" fontId="26" fillId="0" borderId="0" xfId="18" applyFont="1" applyProtection="1">
      <protection hidden="1"/>
    </xf>
    <xf numFmtId="0" fontId="6" fillId="0" borderId="0" xfId="4" applyFont="1" applyAlignment="1">
      <alignment horizontal="right" wrapText="1"/>
    </xf>
    <xf numFmtId="0" fontId="6" fillId="0" borderId="0" xfId="18" applyFont="1" applyAlignment="1" applyProtection="1">
      <alignment vertical="center" wrapText="1"/>
      <protection hidden="1"/>
    </xf>
    <xf numFmtId="0" fontId="28" fillId="0" borderId="0" xfId="0" applyFont="1" applyAlignment="1">
      <alignment horizontal="left"/>
    </xf>
    <xf numFmtId="0" fontId="3" fillId="0" borderId="0" xfId="3" applyFont="1"/>
    <xf numFmtId="0" fontId="3" fillId="2" borderId="0" xfId="3" applyFont="1" applyFill="1"/>
    <xf numFmtId="0" fontId="6" fillId="0" borderId="0" xfId="3" applyFont="1"/>
    <xf numFmtId="0" fontId="3" fillId="4" borderId="0" xfId="3" applyFont="1" applyFill="1"/>
    <xf numFmtId="0" fontId="30" fillId="0" borderId="0" xfId="3" applyFont="1"/>
    <xf numFmtId="0" fontId="29" fillId="0" borderId="0" xfId="3" applyFont="1"/>
    <xf numFmtId="0" fontId="20" fillId="0" borderId="0" xfId="16" applyFont="1"/>
    <xf numFmtId="0" fontId="31" fillId="0" borderId="0" xfId="3" applyFont="1"/>
    <xf numFmtId="0" fontId="9" fillId="0" borderId="0" xfId="4" applyFont="1" applyAlignment="1">
      <alignment horizontal="left"/>
    </xf>
    <xf numFmtId="0" fontId="9" fillId="0" borderId="0" xfId="4" applyFont="1" applyAlignment="1">
      <alignment horizontal="center" wrapText="1"/>
    </xf>
    <xf numFmtId="0" fontId="9" fillId="0" borderId="0" xfId="4" applyFont="1" applyAlignment="1">
      <alignment wrapText="1"/>
    </xf>
    <xf numFmtId="0" fontId="9" fillId="0" borderId="0" xfId="4" applyFont="1"/>
    <xf numFmtId="0" fontId="9" fillId="0" borderId="0" xfId="4" applyFont="1" applyAlignment="1">
      <alignment vertical="top" wrapText="1"/>
    </xf>
    <xf numFmtId="0" fontId="9" fillId="0" borderId="0" xfId="4" applyFont="1" applyAlignment="1">
      <alignment horizontal="left" vertical="top"/>
    </xf>
    <xf numFmtId="0" fontId="9" fillId="0" borderId="0" xfId="4" applyFont="1" applyAlignment="1">
      <alignment horizontal="center" vertical="top" wrapText="1"/>
    </xf>
    <xf numFmtId="0" fontId="9" fillId="0" borderId="0" xfId="4" applyFont="1" applyAlignment="1">
      <alignment horizontal="center" vertical="center" wrapText="1"/>
    </xf>
    <xf numFmtId="3" fontId="9" fillId="0" borderId="10" xfId="3" applyNumberFormat="1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8" borderId="1" xfId="0" applyFont="1" applyFill="1" applyBorder="1" applyAlignment="1">
      <alignment vertical="center"/>
    </xf>
    <xf numFmtId="49" fontId="7" fillId="8" borderId="1" xfId="0" applyNumberFormat="1" applyFont="1" applyFill="1" applyBorder="1"/>
    <xf numFmtId="165" fontId="6" fillId="8" borderId="1" xfId="0" applyNumberFormat="1" applyFont="1" applyFill="1" applyBorder="1" applyAlignment="1">
      <alignment horizontal="center"/>
    </xf>
    <xf numFmtId="165" fontId="7" fillId="4" borderId="1" xfId="0" applyNumberFormat="1" applyFont="1" applyFill="1" applyBorder="1" applyAlignment="1">
      <alignment horizontal="center"/>
    </xf>
    <xf numFmtId="0" fontId="46" fillId="2" borderId="0" xfId="0" applyFont="1" applyFill="1"/>
    <xf numFmtId="0" fontId="2" fillId="2" borderId="0" xfId="0" applyFont="1" applyFill="1"/>
    <xf numFmtId="0" fontId="47" fillId="2" borderId="0" xfId="0" applyFont="1" applyFill="1"/>
    <xf numFmtId="0" fontId="2" fillId="2" borderId="0" xfId="0" applyFont="1" applyFill="1" applyAlignment="1">
      <alignment horizontal="center"/>
    </xf>
    <xf numFmtId="49" fontId="12" fillId="4" borderId="0" xfId="0" applyNumberFormat="1" applyFont="1" applyFill="1"/>
    <xf numFmtId="166" fontId="12" fillId="4" borderId="0" xfId="1" applyNumberFormat="1" applyFont="1" applyFill="1" applyBorder="1"/>
    <xf numFmtId="165" fontId="12" fillId="4" borderId="0" xfId="0" applyNumberFormat="1" applyFont="1" applyFill="1"/>
    <xf numFmtId="0" fontId="12" fillId="4" borderId="0" xfId="0" applyFont="1" applyFill="1"/>
    <xf numFmtId="0" fontId="11" fillId="4" borderId="0" xfId="0" applyFont="1" applyFill="1"/>
    <xf numFmtId="0" fontId="12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/>
    <xf numFmtId="0" fontId="46" fillId="4" borderId="0" xfId="0" applyFont="1" applyFill="1"/>
    <xf numFmtId="0" fontId="7" fillId="4" borderId="0" xfId="0" applyFont="1" applyFill="1" applyAlignment="1">
      <alignment horizontal="left" wrapText="1"/>
    </xf>
    <xf numFmtId="0" fontId="6" fillId="4" borderId="0" xfId="0" applyFont="1" applyFill="1" applyAlignment="1">
      <alignment horizontal="left" wrapText="1"/>
    </xf>
    <xf numFmtId="49" fontId="6" fillId="7" borderId="1" xfId="0" applyNumberFormat="1" applyFont="1" applyFill="1" applyBorder="1"/>
    <xf numFmtId="165" fontId="7" fillId="7" borderId="1" xfId="0" applyNumberFormat="1" applyFont="1" applyFill="1" applyBorder="1"/>
    <xf numFmtId="165" fontId="45" fillId="7" borderId="1" xfId="0" applyNumberFormat="1" applyFont="1" applyFill="1" applyBorder="1"/>
    <xf numFmtId="0" fontId="40" fillId="4" borderId="7" xfId="3" applyFont="1" applyFill="1" applyBorder="1" applyAlignment="1">
      <alignment wrapText="1"/>
    </xf>
    <xf numFmtId="9" fontId="15" fillId="5" borderId="10" xfId="8" applyFont="1" applyFill="1" applyBorder="1" applyAlignment="1">
      <alignment horizontal="center"/>
    </xf>
    <xf numFmtId="3" fontId="17" fillId="5" borderId="37" xfId="3" applyNumberFormat="1" applyFont="1" applyFill="1" applyBorder="1" applyAlignment="1">
      <alignment horizontal="center"/>
    </xf>
    <xf numFmtId="169" fontId="17" fillId="5" borderId="42" xfId="9" applyNumberFormat="1" applyFont="1" applyFill="1" applyBorder="1" applyAlignment="1">
      <alignment horizontal="center" vertical="center"/>
    </xf>
    <xf numFmtId="0" fontId="2" fillId="4" borderId="0" xfId="3" applyFill="1"/>
    <xf numFmtId="3" fontId="2" fillId="4" borderId="0" xfId="3" applyNumberFormat="1" applyFill="1"/>
    <xf numFmtId="0" fontId="2" fillId="4" borderId="0" xfId="3" applyFill="1" applyAlignment="1">
      <alignment vertical="center"/>
    </xf>
    <xf numFmtId="3" fontId="2" fillId="4" borderId="0" xfId="3" applyNumberFormat="1" applyFill="1" applyAlignment="1">
      <alignment vertical="center"/>
    </xf>
    <xf numFmtId="0" fontId="23" fillId="4" borderId="0" xfId="3" applyFont="1" applyFill="1"/>
    <xf numFmtId="3" fontId="23" fillId="4" borderId="0" xfId="3" applyNumberFormat="1" applyFont="1" applyFill="1"/>
    <xf numFmtId="3" fontId="33" fillId="4" borderId="23" xfId="3" applyNumberFormat="1" applyFont="1" applyFill="1" applyBorder="1" applyAlignment="1">
      <alignment horizontal="center" vertical="center"/>
    </xf>
    <xf numFmtId="3" fontId="33" fillId="4" borderId="0" xfId="3" applyNumberFormat="1" applyFont="1" applyFill="1" applyAlignment="1">
      <alignment horizontal="center" vertical="center"/>
    </xf>
    <xf numFmtId="3" fontId="33" fillId="4" borderId="0" xfId="3" applyNumberFormat="1" applyFont="1" applyFill="1" applyAlignment="1">
      <alignment horizontal="center" vertical="center" wrapText="1"/>
    </xf>
    <xf numFmtId="3" fontId="35" fillId="4" borderId="29" xfId="3" applyNumberFormat="1" applyFont="1" applyFill="1" applyBorder="1" applyAlignment="1">
      <alignment horizontal="center" vertical="center" wrapText="1"/>
    </xf>
    <xf numFmtId="0" fontId="33" fillId="4" borderId="0" xfId="3" applyFont="1" applyFill="1" applyAlignment="1">
      <alignment horizontal="center" vertical="center" wrapText="1"/>
    </xf>
    <xf numFmtId="3" fontId="33" fillId="4" borderId="25" xfId="3" applyNumberFormat="1" applyFont="1" applyFill="1" applyBorder="1" applyAlignment="1">
      <alignment horizontal="center" vertical="center" wrapText="1"/>
    </xf>
    <xf numFmtId="0" fontId="33" fillId="4" borderId="23" xfId="3" applyFont="1" applyFill="1" applyBorder="1" applyAlignment="1">
      <alignment horizontal="center" vertical="center" wrapText="1"/>
    </xf>
    <xf numFmtId="3" fontId="35" fillId="4" borderId="23" xfId="3" applyNumberFormat="1" applyFont="1" applyFill="1" applyBorder="1" applyAlignment="1">
      <alignment horizontal="center" vertical="center" wrapText="1"/>
    </xf>
    <xf numFmtId="0" fontId="12" fillId="4" borderId="0" xfId="3" applyFont="1" applyFill="1"/>
    <xf numFmtId="0" fontId="23" fillId="4" borderId="25" xfId="3" applyFont="1" applyFill="1" applyBorder="1" applyAlignment="1">
      <alignment vertical="center" wrapText="1"/>
    </xf>
    <xf numFmtId="0" fontId="23" fillId="4" borderId="0" xfId="3" applyFont="1" applyFill="1" applyAlignment="1">
      <alignment vertical="center" wrapText="1"/>
    </xf>
    <xf numFmtId="170" fontId="36" fillId="4" borderId="25" xfId="12" applyNumberFormat="1" applyFont="1" applyFill="1" applyBorder="1" applyAlignment="1">
      <alignment horizontal="left" vertical="center"/>
    </xf>
    <xf numFmtId="0" fontId="23" fillId="4" borderId="0" xfId="3" applyFont="1" applyFill="1" applyAlignment="1">
      <alignment vertical="center"/>
    </xf>
    <xf numFmtId="3" fontId="36" fillId="4" borderId="23" xfId="12" applyNumberFormat="1" applyFont="1" applyFill="1" applyBorder="1" applyAlignment="1">
      <alignment horizontal="center" vertical="center"/>
    </xf>
    <xf numFmtId="3" fontId="36" fillId="4" borderId="0" xfId="12" applyNumberFormat="1" applyFont="1" applyFill="1" applyBorder="1" applyAlignment="1">
      <alignment horizontal="center" vertical="center"/>
    </xf>
    <xf numFmtId="3" fontId="36" fillId="4" borderId="25" xfId="12" applyNumberFormat="1" applyFont="1" applyFill="1" applyBorder="1" applyAlignment="1">
      <alignment horizontal="center" vertical="center"/>
    </xf>
    <xf numFmtId="3" fontId="23" fillId="4" borderId="23" xfId="3" applyNumberFormat="1" applyFont="1" applyFill="1" applyBorder="1" applyAlignment="1">
      <alignment horizontal="center" vertical="center"/>
    </xf>
    <xf numFmtId="3" fontId="23" fillId="4" borderId="0" xfId="3" applyNumberFormat="1" applyFont="1" applyFill="1" applyAlignment="1">
      <alignment horizontal="center" vertical="center"/>
    </xf>
    <xf numFmtId="170" fontId="33" fillId="4" borderId="25" xfId="12" applyNumberFormat="1" applyFont="1" applyFill="1" applyBorder="1" applyAlignment="1">
      <alignment horizontal="left" vertical="center"/>
    </xf>
    <xf numFmtId="170" fontId="37" fillId="4" borderId="0" xfId="12" applyNumberFormat="1" applyFont="1" applyFill="1" applyBorder="1" applyAlignment="1">
      <alignment horizontal="left" vertical="center"/>
    </xf>
    <xf numFmtId="170" fontId="36" fillId="4" borderId="0" xfId="12" applyNumberFormat="1" applyFont="1" applyFill="1" applyBorder="1" applyAlignment="1">
      <alignment horizontal="left" vertical="center"/>
    </xf>
    <xf numFmtId="3" fontId="23" fillId="4" borderId="25" xfId="3" applyNumberFormat="1" applyFont="1" applyFill="1" applyBorder="1" applyAlignment="1">
      <alignment horizontal="center" vertical="center"/>
    </xf>
    <xf numFmtId="0" fontId="23" fillId="4" borderId="25" xfId="3" applyFont="1" applyFill="1" applyBorder="1" applyAlignment="1">
      <alignment vertical="center"/>
    </xf>
    <xf numFmtId="0" fontId="35" fillId="4" borderId="25" xfId="3" applyFont="1" applyFill="1" applyBorder="1" applyAlignment="1">
      <alignment vertical="center"/>
    </xf>
    <xf numFmtId="10" fontId="23" fillId="4" borderId="0" xfId="13" applyNumberFormat="1" applyFont="1" applyFill="1" applyBorder="1" applyAlignment="1">
      <alignment vertical="center"/>
    </xf>
    <xf numFmtId="0" fontId="38" fillId="4" borderId="25" xfId="3" applyFont="1" applyFill="1" applyBorder="1" applyAlignment="1">
      <alignment vertical="center" wrapText="1"/>
    </xf>
    <xf numFmtId="3" fontId="35" fillId="4" borderId="0" xfId="3" applyNumberFormat="1" applyFont="1" applyFill="1" applyAlignment="1">
      <alignment horizontal="center" vertical="center"/>
    </xf>
    <xf numFmtId="3" fontId="35" fillId="4" borderId="23" xfId="3" applyNumberFormat="1" applyFont="1" applyFill="1" applyBorder="1" applyAlignment="1">
      <alignment horizontal="center" vertical="center"/>
    </xf>
    <xf numFmtId="3" fontId="33" fillId="4" borderId="0" xfId="12" applyNumberFormat="1" applyFont="1" applyFill="1" applyBorder="1" applyAlignment="1">
      <alignment horizontal="center" vertical="center"/>
    </xf>
    <xf numFmtId="3" fontId="33" fillId="4" borderId="23" xfId="12" applyNumberFormat="1" applyFont="1" applyFill="1" applyBorder="1" applyAlignment="1">
      <alignment horizontal="center" vertical="center"/>
    </xf>
    <xf numFmtId="3" fontId="38" fillId="4" borderId="25" xfId="12" applyNumberFormat="1" applyFont="1" applyFill="1" applyBorder="1" applyAlignment="1">
      <alignment horizontal="center" vertical="center"/>
    </xf>
    <xf numFmtId="0" fontId="33" fillId="4" borderId="25" xfId="3" applyFont="1" applyFill="1" applyBorder="1" applyAlignment="1">
      <alignment vertical="center" wrapText="1"/>
    </xf>
    <xf numFmtId="0" fontId="33" fillId="4" borderId="0" xfId="3" applyFont="1" applyFill="1" applyAlignment="1">
      <alignment vertical="center" wrapText="1"/>
    </xf>
    <xf numFmtId="3" fontId="38" fillId="4" borderId="0" xfId="12" applyNumberFormat="1" applyFont="1" applyFill="1" applyBorder="1" applyAlignment="1">
      <alignment horizontal="center" vertical="center"/>
    </xf>
    <xf numFmtId="3" fontId="39" fillId="4" borderId="0" xfId="12" applyNumberFormat="1" applyFont="1" applyFill="1" applyBorder="1" applyAlignment="1">
      <alignment horizontal="center" vertical="center"/>
    </xf>
    <xf numFmtId="0" fontId="38" fillId="4" borderId="0" xfId="3" applyFont="1" applyFill="1" applyAlignment="1">
      <alignment vertical="center" wrapText="1"/>
    </xf>
    <xf numFmtId="177" fontId="39" fillId="7" borderId="26" xfId="3" applyNumberFormat="1" applyFont="1" applyFill="1" applyBorder="1" applyAlignment="1">
      <alignment horizontal="center" vertical="center"/>
    </xf>
    <xf numFmtId="3" fontId="52" fillId="7" borderId="1" xfId="3" applyNumberFormat="1" applyFont="1" applyFill="1" applyBorder="1" applyAlignment="1">
      <alignment horizontal="center" vertical="center"/>
    </xf>
    <xf numFmtId="3" fontId="52" fillId="7" borderId="27" xfId="3" applyNumberFormat="1" applyFont="1" applyFill="1" applyBorder="1" applyAlignment="1">
      <alignment horizontal="center" vertical="center"/>
    </xf>
    <xf numFmtId="3" fontId="52" fillId="7" borderId="28" xfId="3" applyNumberFormat="1" applyFont="1" applyFill="1" applyBorder="1" applyAlignment="1">
      <alignment horizontal="center" vertical="center"/>
    </xf>
    <xf numFmtId="3" fontId="52" fillId="7" borderId="26" xfId="3" applyNumberFormat="1" applyFont="1" applyFill="1" applyBorder="1" applyAlignment="1">
      <alignment horizontal="center" vertical="center"/>
    </xf>
    <xf numFmtId="3" fontId="54" fillId="4" borderId="0" xfId="12" applyNumberFormat="1" applyFont="1" applyFill="1" applyBorder="1" applyAlignment="1">
      <alignment horizontal="center" vertical="center"/>
    </xf>
    <xf numFmtId="0" fontId="33" fillId="4" borderId="0" xfId="3" applyFont="1" applyFill="1" applyAlignment="1">
      <alignment vertical="center"/>
    </xf>
    <xf numFmtId="0" fontId="2" fillId="4" borderId="0" xfId="3" applyFill="1" applyAlignment="1">
      <alignment horizontal="center"/>
    </xf>
    <xf numFmtId="172" fontId="2" fillId="4" borderId="0" xfId="3" applyNumberFormat="1" applyFill="1" applyAlignment="1">
      <alignment vertical="center"/>
    </xf>
    <xf numFmtId="171" fontId="10" fillId="6" borderId="26" xfId="3" applyNumberFormat="1" applyFont="1" applyFill="1" applyBorder="1" applyAlignment="1">
      <alignment vertical="center" wrapText="1"/>
    </xf>
    <xf numFmtId="0" fontId="57" fillId="2" borderId="0" xfId="3" applyFont="1" applyFill="1" applyAlignment="1">
      <alignment horizontal="center"/>
    </xf>
    <xf numFmtId="0" fontId="10" fillId="6" borderId="1" xfId="4" applyFont="1" applyFill="1" applyBorder="1" applyAlignment="1">
      <alignment horizontal="center" vertical="center" wrapText="1"/>
    </xf>
    <xf numFmtId="0" fontId="10" fillId="6" borderId="27" xfId="4" applyFont="1" applyFill="1" applyBorder="1" applyAlignment="1">
      <alignment horizontal="center" vertical="center" wrapText="1"/>
    </xf>
    <xf numFmtId="0" fontId="10" fillId="6" borderId="24" xfId="4" applyFont="1" applyFill="1" applyBorder="1" applyAlignment="1">
      <alignment horizontal="center" vertical="center" wrapText="1"/>
    </xf>
    <xf numFmtId="0" fontId="10" fillId="6" borderId="1" xfId="6" applyFont="1" applyFill="1" applyBorder="1" applyAlignment="1">
      <alignment horizontal="center" vertical="center" wrapText="1"/>
    </xf>
    <xf numFmtId="0" fontId="58" fillId="7" borderId="1" xfId="4" applyFont="1" applyFill="1" applyBorder="1" applyAlignment="1">
      <alignment horizontal="center" vertical="center" wrapText="1"/>
    </xf>
    <xf numFmtId="0" fontId="58" fillId="7" borderId="27" xfId="4" applyFont="1" applyFill="1" applyBorder="1" applyAlignment="1">
      <alignment horizontal="center" vertical="center" wrapText="1"/>
    </xf>
    <xf numFmtId="3" fontId="58" fillId="7" borderId="1" xfId="4" applyNumberFormat="1" applyFont="1" applyFill="1" applyBorder="1" applyAlignment="1">
      <alignment horizontal="center" vertical="center" wrapText="1"/>
    </xf>
    <xf numFmtId="0" fontId="40" fillId="7" borderId="1" xfId="4" applyFont="1" applyFill="1" applyBorder="1" applyAlignment="1">
      <alignment horizontal="center" vertical="center" wrapText="1"/>
    </xf>
    <xf numFmtId="3" fontId="56" fillId="0" borderId="0" xfId="4" applyNumberFormat="1" applyFont="1" applyAlignment="1">
      <alignment horizontal="center" vertical="center" wrapText="1"/>
    </xf>
    <xf numFmtId="0" fontId="56" fillId="0" borderId="0" xfId="4" applyFont="1" applyAlignment="1">
      <alignment horizontal="center" vertical="center" wrapText="1"/>
    </xf>
    <xf numFmtId="0" fontId="56" fillId="0" borderId="0" xfId="4" applyFont="1" applyAlignment="1">
      <alignment horizontal="center" wrapText="1"/>
    </xf>
    <xf numFmtId="14" fontId="58" fillId="7" borderId="24" xfId="3" applyNumberFormat="1" applyFont="1" applyFill="1" applyBorder="1" applyAlignment="1">
      <alignment horizontal="center" vertical="center" wrapText="1"/>
    </xf>
    <xf numFmtId="49" fontId="58" fillId="7" borderId="24" xfId="3" applyNumberFormat="1" applyFont="1" applyFill="1" applyBorder="1" applyAlignment="1">
      <alignment horizontal="center" vertical="center" wrapText="1"/>
    </xf>
    <xf numFmtId="171" fontId="58" fillId="7" borderId="24" xfId="3" applyNumberFormat="1" applyFont="1" applyFill="1" applyBorder="1" applyAlignment="1">
      <alignment horizontal="center" vertical="center" wrapText="1"/>
    </xf>
    <xf numFmtId="171" fontId="58" fillId="7" borderId="19" xfId="3" applyNumberFormat="1" applyFont="1" applyFill="1" applyBorder="1" applyAlignment="1">
      <alignment horizontal="center" vertical="center" wrapText="1"/>
    </xf>
    <xf numFmtId="171" fontId="58" fillId="7" borderId="21" xfId="3" applyNumberFormat="1" applyFont="1" applyFill="1" applyBorder="1" applyAlignment="1">
      <alignment horizontal="center" vertical="center" wrapText="1"/>
    </xf>
    <xf numFmtId="171" fontId="59" fillId="7" borderId="24" xfId="3" applyNumberFormat="1" applyFont="1" applyFill="1" applyBorder="1" applyAlignment="1">
      <alignment horizontal="center" vertical="center" wrapText="1"/>
    </xf>
    <xf numFmtId="0" fontId="39" fillId="4" borderId="0" xfId="3" applyFont="1" applyFill="1"/>
    <xf numFmtId="0" fontId="39" fillId="4" borderId="0" xfId="3" applyFont="1" applyFill="1" applyAlignment="1">
      <alignment wrapText="1"/>
    </xf>
    <xf numFmtId="0" fontId="7" fillId="4" borderId="0" xfId="0" applyFont="1" applyFill="1" applyAlignment="1">
      <alignment horizontal="left" vertical="center" wrapText="1"/>
    </xf>
    <xf numFmtId="0" fontId="2" fillId="0" borderId="0" xfId="3" applyAlignment="1">
      <alignment horizontal="center"/>
    </xf>
    <xf numFmtId="0" fontId="22" fillId="4" borderId="0" xfId="3" applyFont="1" applyFill="1"/>
    <xf numFmtId="0" fontId="61" fillId="0" borderId="8" xfId="3" applyFont="1" applyBorder="1"/>
    <xf numFmtId="0" fontId="61" fillId="0" borderId="18" xfId="3" applyFont="1" applyBorder="1"/>
    <xf numFmtId="0" fontId="61" fillId="0" borderId="9" xfId="3" applyFont="1" applyBorder="1"/>
    <xf numFmtId="0" fontId="61" fillId="0" borderId="0" xfId="3" applyFont="1"/>
    <xf numFmtId="0" fontId="61" fillId="0" borderId="7" xfId="3" applyFont="1" applyBorder="1"/>
    <xf numFmtId="0" fontId="61" fillId="0" borderId="10" xfId="3" applyFont="1" applyBorder="1"/>
    <xf numFmtId="0" fontId="61" fillId="0" borderId="0" xfId="3" quotePrefix="1" applyFont="1" applyAlignment="1">
      <alignment horizontal="left" wrapText="1"/>
    </xf>
    <xf numFmtId="0" fontId="61" fillId="0" borderId="0" xfId="3" applyFont="1" applyAlignment="1">
      <alignment horizontal="centerContinuous"/>
    </xf>
    <xf numFmtId="0" fontId="61" fillId="0" borderId="0" xfId="3" applyFont="1" applyAlignment="1">
      <alignment horizontal="center"/>
    </xf>
    <xf numFmtId="0" fontId="2" fillId="0" borderId="0" xfId="3" quotePrefix="1" applyAlignment="1">
      <alignment horizontal="left" wrapText="1"/>
    </xf>
    <xf numFmtId="0" fontId="2" fillId="0" borderId="0" xfId="3" quotePrefix="1" applyAlignment="1">
      <alignment horizontal="right"/>
    </xf>
    <xf numFmtId="0" fontId="10" fillId="0" borderId="0" xfId="3" quotePrefix="1" applyFont="1" applyAlignment="1">
      <alignment horizontal="left" wrapText="1"/>
    </xf>
    <xf numFmtId="0" fontId="10" fillId="0" borderId="0" xfId="3" applyFont="1" applyAlignment="1">
      <alignment horizontal="center"/>
    </xf>
    <xf numFmtId="0" fontId="62" fillId="0" borderId="0" xfId="3" applyFont="1" applyAlignment="1">
      <alignment wrapText="1"/>
    </xf>
    <xf numFmtId="0" fontId="63" fillId="0" borderId="0" xfId="0" applyFont="1" applyAlignment="1">
      <alignment wrapText="1"/>
    </xf>
    <xf numFmtId="0" fontId="10" fillId="0" borderId="0" xfId="3" quotePrefix="1" applyFont="1" applyAlignment="1">
      <alignment horizontal="right" wrapText="1"/>
    </xf>
    <xf numFmtId="0" fontId="10" fillId="0" borderId="44" xfId="3" applyFont="1" applyBorder="1"/>
    <xf numFmtId="0" fontId="64" fillId="0" borderId="0" xfId="3" applyFont="1"/>
    <xf numFmtId="0" fontId="10" fillId="0" borderId="0" xfId="16" applyFont="1"/>
    <xf numFmtId="0" fontId="26" fillId="0" borderId="0" xfId="16" applyFont="1"/>
    <xf numFmtId="0" fontId="10" fillId="0" borderId="0" xfId="16" applyFont="1" applyAlignment="1">
      <alignment vertical="center" wrapText="1"/>
    </xf>
    <xf numFmtId="0" fontId="26" fillId="0" borderId="0" xfId="16" applyFont="1" applyAlignment="1">
      <alignment vertical="center" wrapText="1"/>
    </xf>
    <xf numFmtId="0" fontId="41" fillId="0" borderId="0" xfId="16" applyFont="1" applyAlignment="1">
      <alignment wrapText="1"/>
    </xf>
    <xf numFmtId="0" fontId="65" fillId="0" borderId="0" xfId="0" applyFont="1" applyAlignment="1">
      <alignment wrapText="1"/>
    </xf>
    <xf numFmtId="0" fontId="10" fillId="0" borderId="0" xfId="3" quotePrefix="1" applyFont="1" applyAlignment="1">
      <alignment horizontal="left"/>
    </xf>
    <xf numFmtId="0" fontId="10" fillId="0" borderId="0" xfId="3" applyFont="1" applyAlignment="1">
      <alignment horizontal="left"/>
    </xf>
    <xf numFmtId="0" fontId="10" fillId="10" borderId="1" xfId="3" applyFont="1" applyFill="1" applyBorder="1" applyAlignment="1">
      <alignment horizontal="center" vertical="center" textRotation="90" wrapText="1"/>
    </xf>
    <xf numFmtId="0" fontId="66" fillId="11" borderId="1" xfId="3" applyFont="1" applyFill="1" applyBorder="1" applyAlignment="1">
      <alignment horizontal="center"/>
    </xf>
    <xf numFmtId="0" fontId="68" fillId="11" borderId="1" xfId="3" applyFont="1" applyFill="1" applyBorder="1" applyAlignment="1">
      <alignment horizontal="center"/>
    </xf>
    <xf numFmtId="0" fontId="10" fillId="0" borderId="0" xfId="3" applyFont="1" applyAlignment="1">
      <alignment horizontal="center" vertical="center" wrapText="1"/>
    </xf>
    <xf numFmtId="0" fontId="70" fillId="0" borderId="0" xfId="3" applyFont="1"/>
    <xf numFmtId="0" fontId="61" fillId="0" borderId="17" xfId="3" applyFont="1" applyBorder="1"/>
    <xf numFmtId="0" fontId="61" fillId="0" borderId="16" xfId="3" applyFont="1" applyBorder="1"/>
    <xf numFmtId="0" fontId="61" fillId="0" borderId="12" xfId="3" applyFont="1" applyBorder="1"/>
    <xf numFmtId="0" fontId="41" fillId="2" borderId="0" xfId="3" applyFont="1" applyFill="1" applyAlignment="1">
      <alignment horizontal="center"/>
    </xf>
    <xf numFmtId="171" fontId="41" fillId="2" borderId="0" xfId="3" applyNumberFormat="1" applyFont="1" applyFill="1" applyAlignment="1">
      <alignment horizontal="center"/>
    </xf>
    <xf numFmtId="3" fontId="41" fillId="2" borderId="0" xfId="3" applyNumberFormat="1" applyFont="1" applyFill="1" applyAlignment="1">
      <alignment horizontal="center"/>
    </xf>
    <xf numFmtId="0" fontId="41" fillId="0" borderId="0" xfId="3" applyFont="1" applyAlignment="1">
      <alignment horizontal="center"/>
    </xf>
    <xf numFmtId="0" fontId="72" fillId="2" borderId="0" xfId="3" applyFont="1" applyFill="1" applyAlignment="1">
      <alignment horizontal="center"/>
    </xf>
    <xf numFmtId="0" fontId="9" fillId="0" borderId="0" xfId="4" applyFont="1" applyAlignment="1">
      <alignment horizontal="right" wrapText="1"/>
    </xf>
    <xf numFmtId="0" fontId="9" fillId="0" borderId="1" xfId="4" applyFont="1" applyBorder="1" applyAlignment="1">
      <alignment horizontal="center" wrapText="1"/>
    </xf>
    <xf numFmtId="0" fontId="2" fillId="4" borderId="8" xfId="3" applyFill="1" applyBorder="1"/>
    <xf numFmtId="0" fontId="2" fillId="4" borderId="18" xfId="3" applyFill="1" applyBorder="1"/>
    <xf numFmtId="0" fontId="2" fillId="4" borderId="9" xfId="3" applyFill="1" applyBorder="1"/>
    <xf numFmtId="0" fontId="2" fillId="4" borderId="7" xfId="3" applyFill="1" applyBorder="1"/>
    <xf numFmtId="0" fontId="2" fillId="4" borderId="10" xfId="3" applyFill="1" applyBorder="1"/>
    <xf numFmtId="0" fontId="2" fillId="4" borderId="7" xfId="3" applyFill="1" applyBorder="1" applyAlignment="1">
      <alignment vertical="center"/>
    </xf>
    <xf numFmtId="3" fontId="10" fillId="4" borderId="0" xfId="3" applyNumberFormat="1" applyFont="1" applyFill="1" applyAlignment="1">
      <alignment vertical="center"/>
    </xf>
    <xf numFmtId="0" fontId="2" fillId="4" borderId="10" xfId="3" applyFill="1" applyBorder="1" applyAlignment="1">
      <alignment vertical="center"/>
    </xf>
    <xf numFmtId="0" fontId="10" fillId="4" borderId="0" xfId="3" applyFont="1" applyFill="1" applyAlignment="1">
      <alignment vertical="center"/>
    </xf>
    <xf numFmtId="0" fontId="2" fillId="4" borderId="17" xfId="3" applyFill="1" applyBorder="1"/>
    <xf numFmtId="0" fontId="10" fillId="4" borderId="16" xfId="3" applyFont="1" applyFill="1" applyBorder="1"/>
    <xf numFmtId="0" fontId="2" fillId="4" borderId="16" xfId="3" applyFill="1" applyBorder="1"/>
    <xf numFmtId="0" fontId="2" fillId="4" borderId="12" xfId="3" applyFill="1" applyBorder="1"/>
    <xf numFmtId="0" fontId="9" fillId="4" borderId="0" xfId="3" applyFont="1" applyFill="1"/>
    <xf numFmtId="0" fontId="39" fillId="0" borderId="0" xfId="3" applyFont="1"/>
    <xf numFmtId="0" fontId="40" fillId="4" borderId="44" xfId="3" applyFont="1" applyFill="1" applyBorder="1" applyAlignment="1">
      <alignment horizontal="center"/>
    </xf>
    <xf numFmtId="0" fontId="6" fillId="4" borderId="0" xfId="0" applyFont="1" applyFill="1" applyAlignment="1">
      <alignment horizontal="left" vertical="center" wrapText="1"/>
    </xf>
    <xf numFmtId="3" fontId="23" fillId="4" borderId="25" xfId="12" applyNumberFormat="1" applyFont="1" applyFill="1" applyBorder="1" applyAlignment="1">
      <alignment horizontal="center" vertical="center"/>
    </xf>
    <xf numFmtId="0" fontId="3" fillId="4" borderId="0" xfId="4" applyFont="1" applyFill="1"/>
    <xf numFmtId="0" fontId="79" fillId="4" borderId="0" xfId="4" applyFont="1" applyFill="1"/>
    <xf numFmtId="0" fontId="3" fillId="0" borderId="0" xfId="4" applyFont="1"/>
    <xf numFmtId="0" fontId="81" fillId="4" borderId="0" xfId="4" applyFont="1" applyFill="1"/>
    <xf numFmtId="0" fontId="82" fillId="4" borderId="0" xfId="4" applyFont="1" applyFill="1"/>
    <xf numFmtId="0" fontId="83" fillId="4" borderId="0" xfId="4" applyFont="1" applyFill="1"/>
    <xf numFmtId="0" fontId="83" fillId="0" borderId="0" xfId="4" applyFont="1"/>
    <xf numFmtId="0" fontId="84" fillId="4" borderId="0" xfId="3" applyFont="1" applyFill="1"/>
    <xf numFmtId="0" fontId="85" fillId="4" borderId="0" xfId="4" applyFont="1" applyFill="1" applyAlignment="1">
      <alignment vertical="distributed" wrapText="1"/>
    </xf>
    <xf numFmtId="0" fontId="85" fillId="4" borderId="0" xfId="4" applyFont="1" applyFill="1" applyAlignment="1">
      <alignment horizontal="left" wrapText="1"/>
    </xf>
    <xf numFmtId="0" fontId="86" fillId="4" borderId="0" xfId="4" applyFont="1" applyFill="1"/>
    <xf numFmtId="0" fontId="86" fillId="0" borderId="0" xfId="4" applyFont="1"/>
    <xf numFmtId="0" fontId="80" fillId="4" borderId="0" xfId="16" applyFont="1" applyFill="1" applyAlignment="1">
      <alignment horizontal="center"/>
    </xf>
    <xf numFmtId="0" fontId="85" fillId="4" borderId="0" xfId="16" applyFont="1" applyFill="1" applyAlignment="1">
      <alignment horizontal="center"/>
    </xf>
    <xf numFmtId="0" fontId="87" fillId="0" borderId="0" xfId="16" applyFont="1"/>
    <xf numFmtId="0" fontId="88" fillId="0" borderId="0" xfId="16" applyFont="1" applyAlignment="1">
      <alignment horizontal="left"/>
    </xf>
    <xf numFmtId="0" fontId="86" fillId="0" borderId="20" xfId="4" quotePrefix="1" applyFont="1" applyBorder="1" applyAlignment="1">
      <alignment horizontal="center"/>
    </xf>
    <xf numFmtId="0" fontId="86" fillId="4" borderId="0" xfId="3" applyFont="1" applyFill="1" applyAlignment="1">
      <alignment horizontal="left" wrapText="1"/>
    </xf>
    <xf numFmtId="0" fontId="86" fillId="4" borderId="0" xfId="4" applyFont="1" applyFill="1" applyAlignment="1">
      <alignment horizontal="right"/>
    </xf>
    <xf numFmtId="0" fontId="86" fillId="0" borderId="0" xfId="4" applyFont="1" applyAlignment="1">
      <alignment horizontal="center"/>
    </xf>
    <xf numFmtId="0" fontId="86" fillId="0" borderId="1" xfId="4" applyFont="1" applyBorder="1"/>
    <xf numFmtId="0" fontId="3" fillId="2" borderId="0" xfId="4" applyFont="1" applyFill="1"/>
    <xf numFmtId="14" fontId="89" fillId="11" borderId="24" xfId="4" applyNumberFormat="1" applyFont="1" applyFill="1" applyBorder="1" applyAlignment="1">
      <alignment horizontal="center" vertical="center"/>
    </xf>
    <xf numFmtId="0" fontId="89" fillId="11" borderId="24" xfId="4" applyFont="1" applyFill="1" applyBorder="1" applyAlignment="1">
      <alignment horizontal="center" vertical="center"/>
    </xf>
    <xf numFmtId="3" fontId="89" fillId="11" borderId="24" xfId="4" applyNumberFormat="1" applyFont="1" applyFill="1" applyBorder="1" applyAlignment="1">
      <alignment horizontal="center" vertical="center"/>
    </xf>
    <xf numFmtId="171" fontId="89" fillId="11" borderId="1" xfId="4" applyNumberFormat="1" applyFont="1" applyFill="1" applyBorder="1" applyAlignment="1">
      <alignment vertical="center" wrapText="1"/>
    </xf>
    <xf numFmtId="0" fontId="86" fillId="4" borderId="0" xfId="4" applyFont="1" applyFill="1" applyAlignment="1">
      <alignment horizontal="center" vertical="center"/>
    </xf>
    <xf numFmtId="0" fontId="90" fillId="4" borderId="0" xfId="4" applyFont="1" applyFill="1" applyAlignment="1">
      <alignment horizontal="center" vertical="center" wrapText="1"/>
    </xf>
    <xf numFmtId="0" fontId="86" fillId="2" borderId="0" xfId="4" applyFont="1" applyFill="1" applyAlignment="1">
      <alignment horizontal="center" vertical="center"/>
    </xf>
    <xf numFmtId="0" fontId="86" fillId="0" borderId="0" xfId="3" applyFont="1"/>
    <xf numFmtId="0" fontId="86" fillId="2" borderId="0" xfId="4" applyFont="1" applyFill="1"/>
    <xf numFmtId="3" fontId="86" fillId="2" borderId="0" xfId="4" applyNumberFormat="1" applyFont="1" applyFill="1"/>
    <xf numFmtId="0" fontId="79" fillId="0" borderId="0" xfId="4" applyFont="1"/>
    <xf numFmtId="0" fontId="79" fillId="2" borderId="0" xfId="4" applyFont="1" applyFill="1"/>
    <xf numFmtId="49" fontId="7" fillId="10" borderId="1" xfId="0" applyNumberFormat="1" applyFont="1" applyFill="1" applyBorder="1"/>
    <xf numFmtId="165" fontId="46" fillId="2" borderId="0" xfId="0" applyNumberFormat="1" applyFont="1" applyFill="1"/>
    <xf numFmtId="0" fontId="2" fillId="2" borderId="22" xfId="3" applyFill="1" applyBorder="1"/>
    <xf numFmtId="0" fontId="9" fillId="4" borderId="25" xfId="3" applyFont="1" applyFill="1" applyBorder="1" applyAlignment="1">
      <alignment vertical="center"/>
    </xf>
    <xf numFmtId="0" fontId="2" fillId="4" borderId="0" xfId="7" applyFill="1"/>
    <xf numFmtId="0" fontId="10" fillId="4" borderId="25" xfId="3" applyFont="1" applyFill="1" applyBorder="1"/>
    <xf numFmtId="0" fontId="76" fillId="4" borderId="0" xfId="3" applyFont="1" applyFill="1" applyAlignment="1">
      <alignment vertical="center"/>
    </xf>
    <xf numFmtId="0" fontId="9" fillId="4" borderId="25" xfId="3" applyFont="1" applyFill="1" applyBorder="1"/>
    <xf numFmtId="0" fontId="12" fillId="4" borderId="0" xfId="3" applyFont="1" applyFill="1" applyAlignment="1">
      <alignment vertical="center"/>
    </xf>
    <xf numFmtId="10" fontId="12" fillId="0" borderId="0" xfId="7" applyNumberFormat="1" applyFont="1" applyAlignment="1">
      <alignment horizontal="center"/>
    </xf>
    <xf numFmtId="0" fontId="9" fillId="4" borderId="25" xfId="3" applyFont="1" applyFill="1" applyBorder="1" applyAlignment="1">
      <alignment wrapText="1"/>
    </xf>
    <xf numFmtId="0" fontId="10" fillId="4" borderId="25" xfId="3" applyFont="1" applyFill="1" applyBorder="1" applyAlignment="1">
      <alignment wrapText="1"/>
    </xf>
    <xf numFmtId="0" fontId="12" fillId="4" borderId="0" xfId="7" applyFont="1" applyFill="1"/>
    <xf numFmtId="0" fontId="2" fillId="2" borderId="19" xfId="3" applyFill="1" applyBorder="1"/>
    <xf numFmtId="0" fontId="12" fillId="2" borderId="0" xfId="3" applyFont="1" applyFill="1" applyAlignment="1">
      <alignment vertical="center"/>
    </xf>
    <xf numFmtId="0" fontId="15" fillId="4" borderId="31" xfId="3" applyFont="1" applyFill="1" applyBorder="1" applyAlignment="1">
      <alignment vertical="center"/>
    </xf>
    <xf numFmtId="0" fontId="15" fillId="4" borderId="32" xfId="3" applyFont="1" applyFill="1" applyBorder="1" applyAlignment="1">
      <alignment vertical="center"/>
    </xf>
    <xf numFmtId="0" fontId="2" fillId="2" borderId="30" xfId="3" applyFill="1" applyBorder="1"/>
    <xf numFmtId="0" fontId="15" fillId="4" borderId="0" xfId="3" applyFont="1" applyFill="1" applyAlignment="1">
      <alignment vertical="center"/>
    </xf>
    <xf numFmtId="0" fontId="9" fillId="4" borderId="0" xfId="3" applyFont="1" applyFill="1" applyAlignment="1">
      <alignment vertical="center"/>
    </xf>
    <xf numFmtId="3" fontId="9" fillId="4" borderId="0" xfId="3" applyNumberFormat="1" applyFont="1" applyFill="1"/>
    <xf numFmtId="3" fontId="10" fillId="4" borderId="0" xfId="3" applyNumberFormat="1" applyFont="1" applyFill="1" applyAlignment="1">
      <alignment wrapText="1"/>
    </xf>
    <xf numFmtId="3" fontId="91" fillId="4" borderId="0" xfId="3" applyNumberFormat="1" applyFont="1" applyFill="1"/>
    <xf numFmtId="3" fontId="10" fillId="4" borderId="0" xfId="3" applyNumberFormat="1" applyFont="1" applyFill="1"/>
    <xf numFmtId="3" fontId="10" fillId="4" borderId="0" xfId="3" applyNumberFormat="1" applyFont="1" applyFill="1" applyAlignment="1">
      <alignment horizontal="center" vertical="center"/>
    </xf>
    <xf numFmtId="0" fontId="9" fillId="4" borderId="0" xfId="3" applyFont="1" applyFill="1" applyAlignment="1">
      <alignment wrapText="1"/>
    </xf>
    <xf numFmtId="165" fontId="7" fillId="11" borderId="1" xfId="0" applyNumberFormat="1" applyFont="1" applyFill="1" applyBorder="1"/>
    <xf numFmtId="165" fontId="45" fillId="11" borderId="1" xfId="0" applyNumberFormat="1" applyFont="1" applyFill="1" applyBorder="1"/>
    <xf numFmtId="0" fontId="56" fillId="4" borderId="22" xfId="3" applyFont="1" applyFill="1" applyBorder="1"/>
    <xf numFmtId="3" fontId="15" fillId="6" borderId="10" xfId="3" applyNumberFormat="1" applyFont="1" applyFill="1" applyBorder="1" applyAlignment="1">
      <alignment horizontal="center"/>
    </xf>
    <xf numFmtId="3" fontId="9" fillId="6" borderId="10" xfId="3" applyNumberFormat="1" applyFont="1" applyFill="1" applyBorder="1" applyAlignment="1">
      <alignment horizontal="center"/>
    </xf>
    <xf numFmtId="3" fontId="94" fillId="6" borderId="0" xfId="3" applyNumberFormat="1" applyFont="1" applyFill="1" applyAlignment="1">
      <alignment vertical="center"/>
    </xf>
    <xf numFmtId="0" fontId="22" fillId="4" borderId="0" xfId="0" applyFont="1" applyFill="1" applyAlignment="1">
      <alignment vertical="center" wrapText="1"/>
    </xf>
    <xf numFmtId="3" fontId="22" fillId="6" borderId="0" xfId="3" applyNumberFormat="1" applyFont="1" applyFill="1" applyAlignment="1">
      <alignment horizontal="center"/>
    </xf>
    <xf numFmtId="0" fontId="35" fillId="0" borderId="0" xfId="4" applyFont="1" applyAlignment="1">
      <alignment vertical="center"/>
    </xf>
    <xf numFmtId="0" fontId="80" fillId="4" borderId="0" xfId="16" applyFont="1" applyFill="1"/>
    <xf numFmtId="49" fontId="7" fillId="4" borderId="25" xfId="0" applyNumberFormat="1" applyFont="1" applyFill="1" applyBorder="1"/>
    <xf numFmtId="49" fontId="7" fillId="4" borderId="0" xfId="0" applyNumberFormat="1" applyFont="1" applyFill="1"/>
    <xf numFmtId="3" fontId="94" fillId="6" borderId="44" xfId="3" applyNumberFormat="1" applyFont="1" applyFill="1" applyBorder="1" applyAlignment="1">
      <alignment horizontal="center" wrapText="1"/>
    </xf>
    <xf numFmtId="176" fontId="23" fillId="15" borderId="1" xfId="3" applyNumberFormat="1" applyFont="1" applyFill="1" applyBorder="1" applyAlignment="1">
      <alignment horizontal="center" vertical="center"/>
    </xf>
    <xf numFmtId="0" fontId="39" fillId="4" borderId="0" xfId="3" applyFont="1" applyFill="1" applyAlignment="1">
      <alignment horizontal="center" wrapText="1"/>
    </xf>
    <xf numFmtId="0" fontId="55" fillId="4" borderId="0" xfId="14" applyFont="1" applyFill="1" applyAlignment="1">
      <alignment vertical="center" wrapText="1"/>
    </xf>
    <xf numFmtId="0" fontId="55" fillId="4" borderId="0" xfId="3" applyFont="1" applyFill="1" applyAlignment="1">
      <alignment vertical="center" wrapText="1"/>
    </xf>
    <xf numFmtId="0" fontId="35" fillId="6" borderId="1" xfId="3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6" xfId="7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5" xfId="7" applyFont="1" applyFill="1" applyBorder="1" applyAlignment="1">
      <alignment horizontal="center" vertical="center"/>
    </xf>
    <xf numFmtId="0" fontId="6" fillId="4" borderId="38" xfId="7" applyFont="1" applyFill="1" applyBorder="1" applyAlignment="1">
      <alignment horizontal="center" vertical="center"/>
    </xf>
    <xf numFmtId="3" fontId="9" fillId="5" borderId="10" xfId="3" applyNumberFormat="1" applyFont="1" applyFill="1" applyBorder="1" applyAlignment="1">
      <alignment horizontal="center"/>
    </xf>
    <xf numFmtId="0" fontId="33" fillId="6" borderId="1" xfId="3" applyFont="1" applyFill="1" applyBorder="1" applyAlignment="1">
      <alignment horizontal="center" vertical="center" wrapText="1"/>
    </xf>
    <xf numFmtId="176" fontId="35" fillId="6" borderId="29" xfId="3" applyNumberFormat="1" applyFont="1" applyFill="1" applyBorder="1" applyAlignment="1">
      <alignment horizontal="center" vertical="center"/>
    </xf>
    <xf numFmtId="176" fontId="35" fillId="6" borderId="32" xfId="3" applyNumberFormat="1" applyFont="1" applyFill="1" applyBorder="1" applyAlignment="1">
      <alignment horizontal="center" vertical="center"/>
    </xf>
    <xf numFmtId="176" fontId="35" fillId="6" borderId="30" xfId="3" applyNumberFormat="1" applyFont="1" applyFill="1" applyBorder="1" applyAlignment="1">
      <alignment horizontal="center" vertical="center" wrapText="1"/>
    </xf>
    <xf numFmtId="176" fontId="35" fillId="6" borderId="0" xfId="3" applyNumberFormat="1" applyFont="1" applyFill="1" applyAlignment="1">
      <alignment horizontal="center" vertical="center" wrapText="1"/>
    </xf>
    <xf numFmtId="176" fontId="33" fillId="6" borderId="31" xfId="3" applyNumberFormat="1" applyFont="1" applyFill="1" applyBorder="1" applyAlignment="1">
      <alignment horizontal="center" vertical="center" wrapText="1"/>
    </xf>
    <xf numFmtId="176" fontId="33" fillId="6" borderId="29" xfId="3" applyNumberFormat="1" applyFont="1" applyFill="1" applyBorder="1" applyAlignment="1">
      <alignment horizontal="center" vertical="center" wrapText="1"/>
    </xf>
    <xf numFmtId="176" fontId="33" fillId="6" borderId="32" xfId="3" applyNumberFormat="1" applyFont="1" applyFill="1" applyBorder="1" applyAlignment="1">
      <alignment horizontal="center" vertical="center" wrapText="1"/>
    </xf>
    <xf numFmtId="176" fontId="33" fillId="6" borderId="23" xfId="3" applyNumberFormat="1" applyFont="1" applyFill="1" applyBorder="1" applyAlignment="1">
      <alignment horizontal="center" vertical="center"/>
    </xf>
    <xf numFmtId="176" fontId="35" fillId="6" borderId="1" xfId="3" applyNumberFormat="1" applyFont="1" applyFill="1" applyBorder="1" applyAlignment="1">
      <alignment horizontal="center" vertical="center"/>
    </xf>
    <xf numFmtId="176" fontId="35" fillId="6" borderId="26" xfId="3" applyNumberFormat="1" applyFont="1" applyFill="1" applyBorder="1" applyAlignment="1">
      <alignment horizontal="center" vertical="center"/>
    </xf>
    <xf numFmtId="176" fontId="23" fillId="6" borderId="1" xfId="3" applyNumberFormat="1" applyFont="1" applyFill="1" applyBorder="1" applyAlignment="1">
      <alignment horizontal="center" vertical="center"/>
    </xf>
    <xf numFmtId="176" fontId="23" fillId="6" borderId="27" xfId="3" applyNumberFormat="1" applyFont="1" applyFill="1" applyBorder="1" applyAlignment="1">
      <alignment horizontal="center" vertical="center"/>
    </xf>
    <xf numFmtId="176" fontId="23" fillId="6" borderId="28" xfId="3" applyNumberFormat="1" applyFont="1" applyFill="1" applyBorder="1" applyAlignment="1">
      <alignment horizontal="center" vertical="center"/>
    </xf>
    <xf numFmtId="176" fontId="23" fillId="10" borderId="1" xfId="3" applyNumberFormat="1" applyFont="1" applyFill="1" applyBorder="1" applyAlignment="1">
      <alignment horizontal="center" vertical="center"/>
    </xf>
    <xf numFmtId="176" fontId="36" fillId="10" borderId="1" xfId="3" applyNumberFormat="1" applyFont="1" applyFill="1" applyBorder="1" applyAlignment="1">
      <alignment horizontal="center" vertical="center"/>
    </xf>
    <xf numFmtId="0" fontId="94" fillId="6" borderId="13" xfId="0" applyFont="1" applyFill="1" applyBorder="1" applyAlignment="1">
      <alignment horizontal="center"/>
    </xf>
    <xf numFmtId="0" fontId="94" fillId="6" borderId="14" xfId="0" applyFont="1" applyFill="1" applyBorder="1"/>
    <xf numFmtId="0" fontId="94" fillId="6" borderId="33" xfId="0" applyFont="1" applyFill="1" applyBorder="1"/>
    <xf numFmtId="0" fontId="41" fillId="0" borderId="0" xfId="16" applyFont="1"/>
    <xf numFmtId="0" fontId="100" fillId="0" borderId="0" xfId="20" applyAlignment="1">
      <alignment horizontal="left" vertical="top"/>
    </xf>
    <xf numFmtId="0" fontId="105" fillId="0" borderId="0" xfId="20" applyFont="1" applyAlignment="1">
      <alignment horizontal="left" vertical="top"/>
    </xf>
    <xf numFmtId="0" fontId="100" fillId="0" borderId="0" xfId="20" applyAlignment="1">
      <alignment horizontal="center" vertical="top"/>
    </xf>
    <xf numFmtId="173" fontId="100" fillId="0" borderId="0" xfId="20" applyNumberFormat="1" applyAlignment="1">
      <alignment horizontal="left" vertical="top"/>
    </xf>
    <xf numFmtId="173" fontId="100" fillId="0" borderId="0" xfId="20" applyNumberFormat="1" applyAlignment="1">
      <alignment horizontal="right" vertical="top"/>
    </xf>
    <xf numFmtId="0" fontId="106" fillId="4" borderId="45" xfId="20" applyFont="1" applyFill="1" applyBorder="1" applyAlignment="1">
      <alignment vertical="top" wrapText="1"/>
    </xf>
    <xf numFmtId="0" fontId="106" fillId="4" borderId="46" xfId="20" applyFont="1" applyFill="1" applyBorder="1" applyAlignment="1">
      <alignment vertical="top" wrapText="1"/>
    </xf>
    <xf numFmtId="0" fontId="106" fillId="4" borderId="0" xfId="20" applyFont="1" applyFill="1" applyAlignment="1">
      <alignment vertical="top" wrapText="1"/>
    </xf>
    <xf numFmtId="0" fontId="106" fillId="4" borderId="46" xfId="20" applyFont="1" applyFill="1" applyBorder="1" applyAlignment="1">
      <alignment horizontal="right" vertical="top"/>
    </xf>
    <xf numFmtId="173" fontId="106" fillId="4" borderId="46" xfId="20" applyNumberFormat="1" applyFont="1" applyFill="1" applyBorder="1" applyAlignment="1">
      <alignment horizontal="right" vertical="top"/>
    </xf>
    <xf numFmtId="0" fontId="106" fillId="4" borderId="48" xfId="20" applyFont="1" applyFill="1" applyBorder="1" applyAlignment="1">
      <alignment vertical="top" wrapText="1"/>
    </xf>
    <xf numFmtId="0" fontId="106" fillId="4" borderId="0" xfId="20" applyFont="1" applyFill="1" applyAlignment="1">
      <alignment vertical="top"/>
    </xf>
    <xf numFmtId="173" fontId="106" fillId="4" borderId="0" xfId="20" applyNumberFormat="1" applyFont="1" applyFill="1" applyAlignment="1">
      <alignment vertical="top" wrapText="1"/>
    </xf>
    <xf numFmtId="0" fontId="107" fillId="5" borderId="0" xfId="20" applyFont="1" applyFill="1" applyAlignment="1">
      <alignment horizontal="center" vertical="top" wrapText="1"/>
    </xf>
    <xf numFmtId="0" fontId="108" fillId="4" borderId="0" xfId="22" applyFont="1" applyFill="1" applyAlignment="1">
      <alignment vertical="top"/>
    </xf>
    <xf numFmtId="173" fontId="105" fillId="0" borderId="0" xfId="20" applyNumberFormat="1" applyFont="1" applyAlignment="1">
      <alignment horizontal="right" vertical="top"/>
    </xf>
    <xf numFmtId="1" fontId="105" fillId="18" borderId="53" xfId="20" applyNumberFormat="1" applyFont="1" applyFill="1" applyBorder="1" applyAlignment="1">
      <alignment horizontal="center" vertical="top" shrinkToFit="1"/>
    </xf>
    <xf numFmtId="1" fontId="105" fillId="19" borderId="53" xfId="20" applyNumberFormat="1" applyFont="1" applyFill="1" applyBorder="1" applyAlignment="1">
      <alignment horizontal="center" vertical="top" shrinkToFit="1"/>
    </xf>
    <xf numFmtId="173" fontId="109" fillId="0" borderId="54" xfId="20" applyNumberFormat="1" applyFont="1" applyBorder="1" applyAlignment="1">
      <alignment horizontal="right" wrapText="1"/>
    </xf>
    <xf numFmtId="0" fontId="109" fillId="19" borderId="54" xfId="20" applyFont="1" applyFill="1" applyBorder="1" applyAlignment="1">
      <alignment horizontal="center" vertical="top" wrapText="1"/>
    </xf>
    <xf numFmtId="1" fontId="110" fillId="18" borderId="55" xfId="20" applyNumberFormat="1" applyFont="1" applyFill="1" applyBorder="1" applyAlignment="1">
      <alignment horizontal="center" vertical="top" shrinkToFit="1"/>
    </xf>
    <xf numFmtId="1" fontId="112" fillId="19" borderId="56" xfId="20" applyNumberFormat="1" applyFont="1" applyFill="1" applyBorder="1" applyAlignment="1">
      <alignment horizontal="center" vertical="top" shrinkToFit="1"/>
    </xf>
    <xf numFmtId="173" fontId="113" fillId="0" borderId="57" xfId="20" applyNumberFormat="1" applyFont="1" applyBorder="1" applyAlignment="1">
      <alignment horizontal="right" wrapText="1"/>
    </xf>
    <xf numFmtId="173" fontId="113" fillId="0" borderId="56" xfId="20" applyNumberFormat="1" applyFont="1" applyBorder="1" applyAlignment="1">
      <alignment horizontal="right" wrapText="1"/>
    </xf>
    <xf numFmtId="0" fontId="113" fillId="19" borderId="58" xfId="20" applyFont="1" applyFill="1" applyBorder="1" applyAlignment="1">
      <alignment horizontal="center" vertical="top" wrapText="1"/>
    </xf>
    <xf numFmtId="1" fontId="114" fillId="5" borderId="59" xfId="20" applyNumberFormat="1" applyFont="1" applyFill="1" applyBorder="1" applyAlignment="1">
      <alignment horizontal="center" vertical="top" shrinkToFit="1"/>
    </xf>
    <xf numFmtId="1" fontId="114" fillId="5" borderId="57" xfId="20" applyNumberFormat="1" applyFont="1" applyFill="1" applyBorder="1" applyAlignment="1">
      <alignment horizontal="center" vertical="top" shrinkToFit="1"/>
    </xf>
    <xf numFmtId="173" fontId="114" fillId="5" borderId="57" xfId="20" applyNumberFormat="1" applyFont="1" applyFill="1" applyBorder="1" applyAlignment="1">
      <alignment horizontal="right" wrapText="1"/>
    </xf>
    <xf numFmtId="0" fontId="114" fillId="5" borderId="60" xfId="20" applyFont="1" applyFill="1" applyBorder="1" applyAlignment="1">
      <alignment horizontal="center" vertical="top" wrapText="1"/>
    </xf>
    <xf numFmtId="1" fontId="111" fillId="18" borderId="59" xfId="20" applyNumberFormat="1" applyFont="1" applyFill="1" applyBorder="1" applyAlignment="1">
      <alignment horizontal="center" vertical="top" shrinkToFit="1"/>
    </xf>
    <xf numFmtId="1" fontId="111" fillId="19" borderId="57" xfId="20" applyNumberFormat="1" applyFont="1" applyFill="1" applyBorder="1" applyAlignment="1">
      <alignment horizontal="center" vertical="top" shrinkToFit="1"/>
    </xf>
    <xf numFmtId="173" fontId="115" fillId="0" borderId="57" xfId="20" applyNumberFormat="1" applyFont="1" applyBorder="1" applyAlignment="1">
      <alignment horizontal="right" wrapText="1"/>
    </xf>
    <xf numFmtId="0" fontId="115" fillId="19" borderId="60" xfId="20" applyFont="1" applyFill="1" applyBorder="1" applyAlignment="1">
      <alignment horizontal="center" vertical="top" wrapText="1"/>
    </xf>
    <xf numFmtId="173" fontId="111" fillId="0" borderId="57" xfId="20" applyNumberFormat="1" applyFont="1" applyBorder="1" applyAlignment="1">
      <alignment horizontal="left" wrapText="1"/>
    </xf>
    <xf numFmtId="1" fontId="111" fillId="18" borderId="61" xfId="20" applyNumberFormat="1" applyFont="1" applyFill="1" applyBorder="1" applyAlignment="1">
      <alignment horizontal="center" vertical="top" shrinkToFit="1"/>
    </xf>
    <xf numFmtId="1" fontId="111" fillId="19" borderId="62" xfId="20" applyNumberFormat="1" applyFont="1" applyFill="1" applyBorder="1" applyAlignment="1">
      <alignment horizontal="center" vertical="top" shrinkToFit="1"/>
    </xf>
    <xf numFmtId="173" fontId="115" fillId="0" borderId="62" xfId="20" applyNumberFormat="1" applyFont="1" applyBorder="1" applyAlignment="1">
      <alignment horizontal="right" wrapText="1"/>
    </xf>
    <xf numFmtId="0" fontId="115" fillId="19" borderId="63" xfId="20" applyFont="1" applyFill="1" applyBorder="1" applyAlignment="1">
      <alignment horizontal="center" vertical="top" wrapText="1"/>
    </xf>
    <xf numFmtId="1" fontId="111" fillId="18" borderId="55" xfId="20" applyNumberFormat="1" applyFont="1" applyFill="1" applyBorder="1" applyAlignment="1">
      <alignment horizontal="center" vertical="top" shrinkToFit="1"/>
    </xf>
    <xf numFmtId="1" fontId="111" fillId="21" borderId="56" xfId="20" applyNumberFormat="1" applyFont="1" applyFill="1" applyBorder="1" applyAlignment="1">
      <alignment horizontal="center" vertical="top" shrinkToFit="1"/>
    </xf>
    <xf numFmtId="173" fontId="115" fillId="0" borderId="56" xfId="20" applyNumberFormat="1" applyFont="1" applyBorder="1" applyAlignment="1">
      <alignment horizontal="right" wrapText="1"/>
    </xf>
    <xf numFmtId="1" fontId="111" fillId="19" borderId="56" xfId="20" applyNumberFormat="1" applyFont="1" applyFill="1" applyBorder="1" applyAlignment="1">
      <alignment horizontal="center" vertical="top" shrinkToFit="1"/>
    </xf>
    <xf numFmtId="173" fontId="111" fillId="0" borderId="56" xfId="20" applyNumberFormat="1" applyFont="1" applyBorder="1" applyAlignment="1">
      <alignment horizontal="left" vertical="center" wrapText="1"/>
    </xf>
    <xf numFmtId="0" fontId="115" fillId="19" borderId="58" xfId="20" applyFont="1" applyFill="1" applyBorder="1" applyAlignment="1">
      <alignment horizontal="center" vertical="top" wrapText="1"/>
    </xf>
    <xf numFmtId="173" fontId="114" fillId="5" borderId="57" xfId="20" applyNumberFormat="1" applyFont="1" applyFill="1" applyBorder="1" applyAlignment="1">
      <alignment horizontal="center" wrapText="1"/>
    </xf>
    <xf numFmtId="1" fontId="111" fillId="21" borderId="57" xfId="20" applyNumberFormat="1" applyFont="1" applyFill="1" applyBorder="1" applyAlignment="1">
      <alignment horizontal="center" vertical="center" shrinkToFit="1"/>
    </xf>
    <xf numFmtId="1" fontId="111" fillId="19" borderId="57" xfId="20" applyNumberFormat="1" applyFont="1" applyFill="1" applyBorder="1" applyAlignment="1">
      <alignment horizontal="center" vertical="center" shrinkToFit="1"/>
    </xf>
    <xf numFmtId="173" fontId="111" fillId="0" borderId="57" xfId="20" applyNumberFormat="1" applyFont="1" applyBorder="1" applyAlignment="1">
      <alignment horizontal="left" vertical="center" wrapText="1"/>
    </xf>
    <xf numFmtId="173" fontId="111" fillId="0" borderId="62" xfId="20" applyNumberFormat="1" applyFont="1" applyBorder="1" applyAlignment="1">
      <alignment horizontal="left" wrapText="1"/>
    </xf>
    <xf numFmtId="1" fontId="111" fillId="18" borderId="64" xfId="20" applyNumberFormat="1" applyFont="1" applyFill="1" applyBorder="1" applyAlignment="1">
      <alignment horizontal="center" vertical="top" shrinkToFit="1"/>
    </xf>
    <xf numFmtId="1" fontId="111" fillId="19" borderId="67" xfId="20" applyNumberFormat="1" applyFont="1" applyFill="1" applyBorder="1" applyAlignment="1">
      <alignment horizontal="center" vertical="top" shrinkToFit="1"/>
    </xf>
    <xf numFmtId="173" fontId="115" fillId="0" borderId="68" xfId="20" applyNumberFormat="1" applyFont="1" applyBorder="1" applyAlignment="1">
      <alignment horizontal="right" wrapText="1"/>
    </xf>
    <xf numFmtId="0" fontId="115" fillId="19" borderId="68" xfId="20" applyFont="1" applyFill="1" applyBorder="1" applyAlignment="1">
      <alignment horizontal="center" vertical="top" wrapText="1"/>
    </xf>
    <xf numFmtId="1" fontId="111" fillId="18" borderId="67" xfId="20" applyNumberFormat="1" applyFont="1" applyFill="1" applyBorder="1" applyAlignment="1">
      <alignment horizontal="center" vertical="top" shrinkToFit="1"/>
    </xf>
    <xf numFmtId="1" fontId="111" fillId="19" borderId="68" xfId="20" applyNumberFormat="1" applyFont="1" applyFill="1" applyBorder="1" applyAlignment="1">
      <alignment horizontal="center" vertical="top" shrinkToFit="1"/>
    </xf>
    <xf numFmtId="1" fontId="111" fillId="18" borderId="68" xfId="20" applyNumberFormat="1" applyFont="1" applyFill="1" applyBorder="1" applyAlignment="1">
      <alignment horizontal="center" vertical="top" shrinkToFit="1"/>
    </xf>
    <xf numFmtId="1" fontId="116" fillId="5" borderId="71" xfId="20" applyNumberFormat="1" applyFont="1" applyFill="1" applyBorder="1" applyAlignment="1">
      <alignment horizontal="center" vertical="top" shrinkToFit="1"/>
    </xf>
    <xf numFmtId="173" fontId="114" fillId="5" borderId="71" xfId="20" applyNumberFormat="1" applyFont="1" applyFill="1" applyBorder="1" applyAlignment="1">
      <alignment horizontal="center" wrapText="1"/>
    </xf>
    <xf numFmtId="0" fontId="116" fillId="5" borderId="71" xfId="20" applyFont="1" applyFill="1" applyBorder="1" applyAlignment="1">
      <alignment horizontal="center" vertical="top" wrapText="1"/>
    </xf>
    <xf numFmtId="1" fontId="111" fillId="18" borderId="71" xfId="20" applyNumberFormat="1" applyFont="1" applyFill="1" applyBorder="1" applyAlignment="1">
      <alignment horizontal="center" vertical="top" shrinkToFit="1"/>
    </xf>
    <xf numFmtId="1" fontId="111" fillId="19" borderId="71" xfId="20" applyNumberFormat="1" applyFont="1" applyFill="1" applyBorder="1" applyAlignment="1">
      <alignment horizontal="center" vertical="top" shrinkToFit="1"/>
    </xf>
    <xf numFmtId="173" fontId="111" fillId="0" borderId="71" xfId="20" applyNumberFormat="1" applyFont="1" applyBorder="1" applyAlignment="1">
      <alignment horizontal="left" wrapText="1"/>
    </xf>
    <xf numFmtId="0" fontId="115" fillId="19" borderId="67" xfId="20" applyFont="1" applyFill="1" applyBorder="1" applyAlignment="1">
      <alignment horizontal="center" vertical="top" wrapText="1"/>
    </xf>
    <xf numFmtId="1" fontId="111" fillId="19" borderId="64" xfId="20" applyNumberFormat="1" applyFont="1" applyFill="1" applyBorder="1" applyAlignment="1">
      <alignment horizontal="center" vertical="top" shrinkToFit="1"/>
    </xf>
    <xf numFmtId="173" fontId="115" fillId="0" borderId="71" xfId="20" applyNumberFormat="1" applyFont="1" applyBorder="1" applyAlignment="1">
      <alignment horizontal="left" wrapText="1"/>
    </xf>
    <xf numFmtId="0" fontId="115" fillId="21" borderId="64" xfId="20" applyFont="1" applyFill="1" applyBorder="1" applyAlignment="1">
      <alignment horizontal="center" vertical="top" wrapText="1"/>
    </xf>
    <xf numFmtId="1" fontId="114" fillId="5" borderId="64" xfId="20" applyNumberFormat="1" applyFont="1" applyFill="1" applyBorder="1" applyAlignment="1">
      <alignment horizontal="center" vertical="top" shrinkToFit="1"/>
    </xf>
    <xf numFmtId="1" fontId="114" fillId="5" borderId="67" xfId="20" applyNumberFormat="1" applyFont="1" applyFill="1" applyBorder="1" applyAlignment="1">
      <alignment horizontal="center" vertical="top" shrinkToFit="1"/>
    </xf>
    <xf numFmtId="173" fontId="114" fillId="5" borderId="67" xfId="20" applyNumberFormat="1" applyFont="1" applyFill="1" applyBorder="1" applyAlignment="1">
      <alignment horizontal="center" wrapText="1"/>
    </xf>
    <xf numFmtId="0" fontId="114" fillId="5" borderId="68" xfId="20" applyFont="1" applyFill="1" applyBorder="1" applyAlignment="1">
      <alignment horizontal="center" vertical="top" wrapText="1"/>
    </xf>
    <xf numFmtId="1" fontId="110" fillId="18" borderId="67" xfId="20" applyNumberFormat="1" applyFont="1" applyFill="1" applyBorder="1" applyAlignment="1">
      <alignment horizontal="center" vertical="top" shrinkToFit="1"/>
    </xf>
    <xf numFmtId="1" fontId="112" fillId="19" borderId="68" xfId="20" applyNumberFormat="1" applyFont="1" applyFill="1" applyBorder="1" applyAlignment="1">
      <alignment horizontal="center" vertical="top" shrinkToFit="1"/>
    </xf>
    <xf numFmtId="173" fontId="112" fillId="0" borderId="68" xfId="20" applyNumberFormat="1" applyFont="1" applyBorder="1" applyAlignment="1">
      <alignment horizontal="left" wrapText="1"/>
    </xf>
    <xf numFmtId="0" fontId="113" fillId="19" borderId="68" xfId="20" applyFont="1" applyFill="1" applyBorder="1" applyAlignment="1">
      <alignment horizontal="center" vertical="top" wrapText="1"/>
    </xf>
    <xf numFmtId="1" fontId="110" fillId="18" borderId="71" xfId="20" applyNumberFormat="1" applyFont="1" applyFill="1" applyBorder="1" applyAlignment="1">
      <alignment horizontal="center" vertical="top" shrinkToFit="1"/>
    </xf>
    <xf numFmtId="1" fontId="112" fillId="19" borderId="71" xfId="20" applyNumberFormat="1" applyFont="1" applyFill="1" applyBorder="1" applyAlignment="1">
      <alignment horizontal="center" vertical="top" shrinkToFit="1"/>
    </xf>
    <xf numFmtId="173" fontId="112" fillId="0" borderId="71" xfId="20" applyNumberFormat="1" applyFont="1" applyBorder="1" applyAlignment="1">
      <alignment horizontal="left" wrapText="1"/>
    </xf>
    <xf numFmtId="0" fontId="115" fillId="21" borderId="71" xfId="20" applyFont="1" applyFill="1" applyBorder="1" applyAlignment="1">
      <alignment horizontal="center" vertical="top" wrapText="1"/>
    </xf>
    <xf numFmtId="1" fontId="110" fillId="18" borderId="64" xfId="20" applyNumberFormat="1" applyFont="1" applyFill="1" applyBorder="1" applyAlignment="1">
      <alignment horizontal="center" vertical="top" shrinkToFit="1"/>
    </xf>
    <xf numFmtId="1" fontId="112" fillId="19" borderId="67" xfId="20" applyNumberFormat="1" applyFont="1" applyFill="1" applyBorder="1" applyAlignment="1">
      <alignment horizontal="center" vertical="top" shrinkToFit="1"/>
    </xf>
    <xf numFmtId="173" fontId="112" fillId="0" borderId="67" xfId="20" applyNumberFormat="1" applyFont="1" applyBorder="1" applyAlignment="1">
      <alignment horizontal="left" wrapText="1"/>
    </xf>
    <xf numFmtId="173" fontId="105" fillId="0" borderId="0" xfId="20" applyNumberFormat="1" applyFont="1" applyAlignment="1">
      <alignment horizontal="left" vertical="top"/>
    </xf>
    <xf numFmtId="173" fontId="120" fillId="0" borderId="0" xfId="20" applyNumberFormat="1" applyFont="1" applyAlignment="1">
      <alignment horizontal="left" vertical="top"/>
    </xf>
    <xf numFmtId="0" fontId="7" fillId="20" borderId="55" xfId="20" applyFont="1" applyFill="1" applyBorder="1" applyAlignment="1">
      <alignment horizontal="left" vertical="top" wrapText="1"/>
    </xf>
    <xf numFmtId="173" fontId="121" fillId="19" borderId="56" xfId="20" applyNumberFormat="1" applyFont="1" applyFill="1" applyBorder="1" applyAlignment="1">
      <alignment horizontal="right" vertical="top" shrinkToFit="1"/>
    </xf>
    <xf numFmtId="0" fontId="7" fillId="20" borderId="59" xfId="20" applyFont="1" applyFill="1" applyBorder="1" applyAlignment="1">
      <alignment horizontal="left" vertical="top" wrapText="1"/>
    </xf>
    <xf numFmtId="173" fontId="121" fillId="19" borderId="57" xfId="20" applyNumberFormat="1" applyFont="1" applyFill="1" applyBorder="1" applyAlignment="1">
      <alignment horizontal="right" vertical="top" shrinkToFit="1"/>
    </xf>
    <xf numFmtId="0" fontId="7" fillId="20" borderId="61" xfId="20" applyFont="1" applyFill="1" applyBorder="1" applyAlignment="1">
      <alignment horizontal="left" vertical="top" wrapText="1"/>
    </xf>
    <xf numFmtId="173" fontId="121" fillId="19" borderId="62" xfId="20" applyNumberFormat="1" applyFont="1" applyFill="1" applyBorder="1" applyAlignment="1">
      <alignment horizontal="right" vertical="top" shrinkToFit="1"/>
    </xf>
    <xf numFmtId="1" fontId="121" fillId="19" borderId="56" xfId="20" applyNumberFormat="1" applyFont="1" applyFill="1" applyBorder="1" applyAlignment="1">
      <alignment horizontal="center" vertical="top" shrinkToFit="1"/>
    </xf>
    <xf numFmtId="173" fontId="121" fillId="0" borderId="56" xfId="20" applyNumberFormat="1" applyFont="1" applyBorder="1" applyAlignment="1">
      <alignment horizontal="center" wrapText="1"/>
    </xf>
    <xf numFmtId="1" fontId="121" fillId="19" borderId="57" xfId="20" applyNumberFormat="1" applyFont="1" applyFill="1" applyBorder="1" applyAlignment="1">
      <alignment horizontal="center" vertical="top" shrinkToFit="1"/>
    </xf>
    <xf numFmtId="173" fontId="121" fillId="0" borderId="57" xfId="20" applyNumberFormat="1" applyFont="1" applyBorder="1" applyAlignment="1">
      <alignment horizontal="center" wrapText="1"/>
    </xf>
    <xf numFmtId="1" fontId="121" fillId="19" borderId="62" xfId="20" applyNumberFormat="1" applyFont="1" applyFill="1" applyBorder="1" applyAlignment="1">
      <alignment horizontal="center" vertical="top" shrinkToFit="1"/>
    </xf>
    <xf numFmtId="0" fontId="120" fillId="0" borderId="0" xfId="20" applyFont="1" applyAlignment="1">
      <alignment horizontal="left" vertical="top"/>
    </xf>
    <xf numFmtId="173" fontId="120" fillId="0" borderId="0" xfId="20" applyNumberFormat="1" applyFont="1" applyAlignment="1">
      <alignment horizontal="right" vertical="top"/>
    </xf>
    <xf numFmtId="0" fontId="121" fillId="0" borderId="0" xfId="20" applyFont="1" applyAlignment="1">
      <alignment horizontal="left" vertical="top"/>
    </xf>
    <xf numFmtId="173" fontId="121" fillId="0" borderId="0" xfId="20" applyNumberFormat="1" applyFont="1" applyAlignment="1">
      <alignment horizontal="right" vertical="top"/>
    </xf>
    <xf numFmtId="0" fontId="7" fillId="16" borderId="55" xfId="20" applyFont="1" applyFill="1" applyBorder="1" applyAlignment="1">
      <alignment horizontal="left" vertical="top" wrapText="1"/>
    </xf>
    <xf numFmtId="173" fontId="122" fillId="0" borderId="56" xfId="20" applyNumberFormat="1" applyFont="1" applyBorder="1" applyAlignment="1">
      <alignment horizontal="center" wrapText="1"/>
    </xf>
    <xf numFmtId="173" fontId="123" fillId="19" borderId="58" xfId="20" applyNumberFormat="1" applyFont="1" applyFill="1" applyBorder="1" applyAlignment="1">
      <alignment horizontal="center" vertical="top" wrapText="1"/>
    </xf>
    <xf numFmtId="0" fontId="7" fillId="16" borderId="59" xfId="20" applyFont="1" applyFill="1" applyBorder="1" applyAlignment="1">
      <alignment horizontal="left" vertical="top" wrapText="1"/>
    </xf>
    <xf numFmtId="173" fontId="122" fillId="0" borderId="57" xfId="20" applyNumberFormat="1" applyFont="1" applyBorder="1" applyAlignment="1">
      <alignment horizontal="center" wrapText="1"/>
    </xf>
    <xf numFmtId="0" fontId="123" fillId="19" borderId="60" xfId="20" applyFont="1" applyFill="1" applyBorder="1" applyAlignment="1">
      <alignment horizontal="center" vertical="top" wrapText="1"/>
    </xf>
    <xf numFmtId="0" fontId="24" fillId="19" borderId="60" xfId="20" applyFont="1" applyFill="1" applyBorder="1" applyAlignment="1">
      <alignment horizontal="center" vertical="top" wrapText="1"/>
    </xf>
    <xf numFmtId="0" fontId="124" fillId="0" borderId="0" xfId="20" applyFont="1" applyAlignment="1">
      <alignment horizontal="left" vertical="top"/>
    </xf>
    <xf numFmtId="0" fontId="7" fillId="16" borderId="61" xfId="20" applyFont="1" applyFill="1" applyBorder="1" applyAlignment="1">
      <alignment horizontal="left" vertical="top" wrapText="1"/>
    </xf>
    <xf numFmtId="173" fontId="49" fillId="0" borderId="62" xfId="20" applyNumberFormat="1" applyFont="1" applyBorder="1" applyAlignment="1">
      <alignment horizontal="center" wrapText="1"/>
    </xf>
    <xf numFmtId="0" fontId="45" fillId="19" borderId="63" xfId="20" applyFont="1" applyFill="1" applyBorder="1" applyAlignment="1">
      <alignment horizontal="center" vertical="top" wrapText="1"/>
    </xf>
    <xf numFmtId="0" fontId="126" fillId="20" borderId="59" xfId="20" applyFont="1" applyFill="1" applyBorder="1" applyAlignment="1">
      <alignment horizontal="left" vertical="top" wrapText="1"/>
    </xf>
    <xf numFmtId="1" fontId="126" fillId="19" borderId="57" xfId="20" applyNumberFormat="1" applyFont="1" applyFill="1" applyBorder="1" applyAlignment="1">
      <alignment horizontal="center" vertical="top" shrinkToFit="1"/>
    </xf>
    <xf numFmtId="173" fontId="126" fillId="0" borderId="57" xfId="20" applyNumberFormat="1" applyFont="1" applyBorder="1" applyAlignment="1">
      <alignment horizontal="center" wrapText="1"/>
    </xf>
    <xf numFmtId="0" fontId="121" fillId="20" borderId="59" xfId="20" applyFont="1" applyFill="1" applyBorder="1" applyAlignment="1">
      <alignment horizontal="left" vertical="top" wrapText="1"/>
    </xf>
    <xf numFmtId="173" fontId="49" fillId="0" borderId="57" xfId="20" applyNumberFormat="1" applyFont="1" applyBorder="1" applyAlignment="1">
      <alignment horizontal="center" vertical="center" wrapText="1"/>
    </xf>
    <xf numFmtId="0" fontId="6" fillId="19" borderId="60" xfId="20" applyFont="1" applyFill="1" applyBorder="1" applyAlignment="1">
      <alignment horizontal="center" vertical="top" wrapText="1"/>
    </xf>
    <xf numFmtId="0" fontId="6" fillId="20" borderId="61" xfId="20" applyFont="1" applyFill="1" applyBorder="1" applyAlignment="1">
      <alignment horizontal="left" vertical="top" wrapText="1"/>
    </xf>
    <xf numFmtId="0" fontId="6" fillId="19" borderId="63" xfId="20" applyFont="1" applyFill="1" applyBorder="1" applyAlignment="1">
      <alignment horizontal="center" vertical="top" wrapText="1"/>
    </xf>
    <xf numFmtId="173" fontId="121" fillId="0" borderId="56" xfId="20" applyNumberFormat="1" applyFont="1" applyBorder="1" applyAlignment="1">
      <alignment horizontal="right" wrapText="1"/>
    </xf>
    <xf numFmtId="173" fontId="121" fillId="0" borderId="57" xfId="20" applyNumberFormat="1" applyFont="1" applyBorder="1" applyAlignment="1">
      <alignment horizontal="right" wrapText="1"/>
    </xf>
    <xf numFmtId="173" fontId="122" fillId="0" borderId="57" xfId="20" applyNumberFormat="1" applyFont="1" applyBorder="1" applyAlignment="1">
      <alignment horizontal="right" wrapText="1"/>
    </xf>
    <xf numFmtId="0" fontId="6" fillId="20" borderId="59" xfId="20" applyFont="1" applyFill="1" applyBorder="1" applyAlignment="1">
      <alignment horizontal="left" vertical="top" wrapText="1"/>
    </xf>
    <xf numFmtId="173" fontId="49" fillId="0" borderId="57" xfId="20" applyNumberFormat="1" applyFont="1" applyBorder="1" applyAlignment="1">
      <alignment horizontal="right" wrapText="1"/>
    </xf>
    <xf numFmtId="0" fontId="7" fillId="19" borderId="60" xfId="20" applyFont="1" applyFill="1" applyBorder="1" applyAlignment="1">
      <alignment horizontal="center" vertical="top" wrapText="1"/>
    </xf>
    <xf numFmtId="173" fontId="49" fillId="0" borderId="62" xfId="20" applyNumberFormat="1" applyFont="1" applyBorder="1" applyAlignment="1">
      <alignment horizontal="right" wrapText="1"/>
    </xf>
    <xf numFmtId="173" fontId="122" fillId="0" borderId="56" xfId="20" applyNumberFormat="1" applyFont="1" applyBorder="1" applyAlignment="1">
      <alignment horizontal="right" wrapText="1"/>
    </xf>
    <xf numFmtId="0" fontId="47" fillId="4" borderId="0" xfId="20" applyFont="1" applyFill="1" applyAlignment="1">
      <alignment vertical="top"/>
    </xf>
    <xf numFmtId="0" fontId="120" fillId="4" borderId="0" xfId="20" applyFont="1" applyFill="1" applyAlignment="1">
      <alignment horizontal="left" vertical="top"/>
    </xf>
    <xf numFmtId="0" fontId="47" fillId="4" borderId="0" xfId="20" applyFont="1" applyFill="1" applyAlignment="1">
      <alignment vertical="top" wrapText="1"/>
    </xf>
    <xf numFmtId="173" fontId="127" fillId="0" borderId="0" xfId="20" applyNumberFormat="1" applyFont="1" applyAlignment="1">
      <alignment horizontal="right" vertical="top"/>
    </xf>
    <xf numFmtId="0" fontId="7" fillId="20" borderId="86" xfId="20" applyFont="1" applyFill="1" applyBorder="1" applyAlignment="1">
      <alignment horizontal="left" vertical="top" wrapText="1"/>
    </xf>
    <xf numFmtId="1" fontId="121" fillId="19" borderId="87" xfId="20" applyNumberFormat="1" applyFont="1" applyFill="1" applyBorder="1" applyAlignment="1">
      <alignment horizontal="center" vertical="top" shrinkToFit="1"/>
    </xf>
    <xf numFmtId="173" fontId="122" fillId="0" borderId="87" xfId="20" applyNumberFormat="1" applyFont="1" applyBorder="1" applyAlignment="1">
      <alignment horizontal="right" vertical="center" wrapText="1"/>
    </xf>
    <xf numFmtId="173" fontId="122" fillId="0" borderId="87" xfId="20" applyNumberFormat="1" applyFont="1" applyBorder="1" applyAlignment="1">
      <alignment horizontal="center" vertical="center" wrapText="1"/>
    </xf>
    <xf numFmtId="173" fontId="123" fillId="19" borderId="88" xfId="20" applyNumberFormat="1" applyFont="1" applyFill="1" applyBorder="1" applyAlignment="1">
      <alignment horizontal="center" vertical="top" wrapText="1"/>
    </xf>
    <xf numFmtId="173" fontId="122" fillId="0" borderId="57" xfId="20" applyNumberFormat="1" applyFont="1" applyBorder="1" applyAlignment="1">
      <alignment horizontal="right" vertical="center" wrapText="1"/>
    </xf>
    <xf numFmtId="1" fontId="126" fillId="19" borderId="57" xfId="20" applyNumberFormat="1" applyFont="1" applyFill="1" applyBorder="1" applyAlignment="1">
      <alignment horizontal="center" vertical="center" wrapText="1"/>
    </xf>
    <xf numFmtId="0" fontId="126" fillId="21" borderId="60" xfId="20" applyFont="1" applyFill="1" applyBorder="1" applyAlignment="1">
      <alignment horizontal="center" vertical="center" wrapText="1"/>
    </xf>
    <xf numFmtId="0" fontId="7" fillId="21" borderId="60" xfId="20" applyFont="1" applyFill="1" applyBorder="1" applyAlignment="1">
      <alignment horizontal="center" vertical="top" wrapText="1"/>
    </xf>
    <xf numFmtId="173" fontId="122" fillId="0" borderId="57" xfId="20" applyNumberFormat="1" applyFont="1" applyBorder="1" applyAlignment="1">
      <alignment horizontal="center" vertical="center" wrapText="1"/>
    </xf>
    <xf numFmtId="1" fontId="121" fillId="19" borderId="57" xfId="20" applyNumberFormat="1" applyFont="1" applyFill="1" applyBorder="1" applyAlignment="1">
      <alignment horizontal="center" vertical="center" shrinkToFit="1"/>
    </xf>
    <xf numFmtId="173" fontId="122" fillId="0" borderId="57" xfId="20" applyNumberFormat="1" applyFont="1" applyBorder="1" applyAlignment="1">
      <alignment horizontal="right" vertical="top" wrapText="1"/>
    </xf>
    <xf numFmtId="173" fontId="122" fillId="0" borderId="57" xfId="20" applyNumberFormat="1" applyFont="1" applyBorder="1" applyAlignment="1">
      <alignment horizontal="center" vertical="top" wrapText="1"/>
    </xf>
    <xf numFmtId="0" fontId="6" fillId="21" borderId="60" xfId="20" applyFont="1" applyFill="1" applyBorder="1" applyAlignment="1">
      <alignment horizontal="center" vertical="center" wrapText="1"/>
    </xf>
    <xf numFmtId="173" fontId="122" fillId="0" borderId="62" xfId="20" applyNumberFormat="1" applyFont="1" applyBorder="1" applyAlignment="1">
      <alignment horizontal="right" vertical="center" wrapText="1"/>
    </xf>
    <xf numFmtId="0" fontId="6" fillId="21" borderId="63" xfId="20" applyFont="1" applyFill="1" applyBorder="1" applyAlignment="1">
      <alignment horizontal="center" vertical="center" wrapText="1"/>
    </xf>
    <xf numFmtId="173" fontId="122" fillId="0" borderId="0" xfId="20" applyNumberFormat="1" applyFont="1" applyAlignment="1">
      <alignment horizontal="right" vertical="top"/>
    </xf>
    <xf numFmtId="0" fontId="39" fillId="4" borderId="23" xfId="3" applyFont="1" applyFill="1" applyBorder="1"/>
    <xf numFmtId="0" fontId="0" fillId="4" borderId="0" xfId="0" applyFill="1"/>
    <xf numFmtId="0" fontId="40" fillId="4" borderId="0" xfId="0" applyFont="1" applyFill="1"/>
    <xf numFmtId="0" fontId="40" fillId="4" borderId="5" xfId="0" applyFont="1" applyFill="1" applyBorder="1"/>
    <xf numFmtId="0" fontId="40" fillId="4" borderId="1" xfId="0" applyFont="1" applyFill="1" applyBorder="1"/>
    <xf numFmtId="0" fontId="40" fillId="4" borderId="15" xfId="0" applyFont="1" applyFill="1" applyBorder="1"/>
    <xf numFmtId="0" fontId="40" fillId="4" borderId="5" xfId="0" applyFont="1" applyFill="1" applyBorder="1" applyAlignment="1">
      <alignment horizontal="center"/>
    </xf>
    <xf numFmtId="3" fontId="40" fillId="4" borderId="1" xfId="0" applyNumberFormat="1" applyFont="1" applyFill="1" applyBorder="1" applyAlignment="1">
      <alignment horizontal="center"/>
    </xf>
    <xf numFmtId="178" fontId="40" fillId="4" borderId="1" xfId="0" applyNumberFormat="1" applyFont="1" applyFill="1" applyBorder="1" applyAlignment="1">
      <alignment horizontal="center"/>
    </xf>
    <xf numFmtId="3" fontId="40" fillId="4" borderId="15" xfId="0" applyNumberFormat="1" applyFont="1" applyFill="1" applyBorder="1" applyAlignment="1">
      <alignment horizontal="center"/>
    </xf>
    <xf numFmtId="0" fontId="40" fillId="4" borderId="1" xfId="0" applyFont="1" applyFill="1" applyBorder="1" applyAlignment="1">
      <alignment horizontal="center"/>
    </xf>
    <xf numFmtId="0" fontId="66" fillId="6" borderId="6" xfId="0" applyFont="1" applyFill="1" applyBorder="1" applyAlignment="1">
      <alignment horizontal="center"/>
    </xf>
    <xf numFmtId="3" fontId="66" fillId="6" borderId="11" xfId="0" applyNumberFormat="1" applyFont="1" applyFill="1" applyBorder="1" applyAlignment="1">
      <alignment horizontal="center"/>
    </xf>
    <xf numFmtId="3" fontId="66" fillId="6" borderId="89" xfId="0" applyNumberFormat="1" applyFont="1" applyFill="1" applyBorder="1" applyAlignment="1">
      <alignment horizontal="center"/>
    </xf>
    <xf numFmtId="0" fontId="7" fillId="4" borderId="0" xfId="0" applyFont="1" applyFill="1" applyAlignment="1">
      <alignment horizontal="left" vertical="justify"/>
    </xf>
    <xf numFmtId="0" fontId="78" fillId="10" borderId="2" xfId="0" applyFont="1" applyFill="1" applyBorder="1" applyAlignment="1">
      <alignment horizontal="center"/>
    </xf>
    <xf numFmtId="0" fontId="78" fillId="10" borderId="3" xfId="0" applyFont="1" applyFill="1" applyBorder="1" applyAlignment="1">
      <alignment horizontal="center"/>
    </xf>
    <xf numFmtId="0" fontId="78" fillId="10" borderId="4" xfId="0" applyFont="1" applyFill="1" applyBorder="1" applyAlignment="1">
      <alignment horizontal="center"/>
    </xf>
    <xf numFmtId="0" fontId="48" fillId="4" borderId="0" xfId="0" applyFont="1" applyFill="1" applyAlignment="1">
      <alignment horizontal="left" vertical="justify"/>
    </xf>
    <xf numFmtId="0" fontId="7" fillId="4" borderId="0" xfId="0" applyFont="1" applyFill="1" applyAlignment="1">
      <alignment horizontal="left" vertical="justify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wrapText="1"/>
    </xf>
    <xf numFmtId="0" fontId="6" fillId="8" borderId="1" xfId="0" applyFont="1" applyFill="1" applyBorder="1" applyAlignment="1">
      <alignment horizontal="center"/>
    </xf>
    <xf numFmtId="3" fontId="7" fillId="4" borderId="1" xfId="0" applyNumberFormat="1" applyFont="1" applyFill="1" applyBorder="1" applyAlignment="1">
      <alignment horizontal="center"/>
    </xf>
    <xf numFmtId="3" fontId="7" fillId="4" borderId="15" xfId="0" applyNumberFormat="1" applyFont="1" applyFill="1" applyBorder="1" applyAlignment="1">
      <alignment horizontal="center"/>
    </xf>
    <xf numFmtId="0" fontId="7" fillId="6" borderId="2" xfId="0" applyFont="1" applyFill="1" applyBorder="1" applyAlignment="1">
      <alignment horizontal="left" wrapText="1"/>
    </xf>
    <xf numFmtId="0" fontId="7" fillId="6" borderId="3" xfId="0" applyFont="1" applyFill="1" applyBorder="1" applyAlignment="1">
      <alignment horizontal="left" wrapText="1"/>
    </xf>
    <xf numFmtId="0" fontId="7" fillId="6" borderId="4" xfId="0" applyFont="1" applyFill="1" applyBorder="1" applyAlignment="1">
      <alignment horizontal="left" wrapText="1"/>
    </xf>
    <xf numFmtId="0" fontId="7" fillId="2" borderId="0" xfId="0" applyFont="1" applyFill="1" applyAlignment="1">
      <alignment horizontal="left"/>
    </xf>
    <xf numFmtId="3" fontId="7" fillId="4" borderId="27" xfId="0" applyNumberFormat="1" applyFont="1" applyFill="1" applyBorder="1" applyAlignment="1">
      <alignment horizontal="center"/>
    </xf>
    <xf numFmtId="3" fontId="7" fillId="4" borderId="26" xfId="0" applyNumberFormat="1" applyFont="1" applyFill="1" applyBorder="1" applyAlignment="1">
      <alignment horizontal="center"/>
    </xf>
    <xf numFmtId="3" fontId="7" fillId="4" borderId="43" xfId="0" applyNumberFormat="1" applyFont="1" applyFill="1" applyBorder="1" applyAlignment="1">
      <alignment horizontal="center"/>
    </xf>
    <xf numFmtId="9" fontId="7" fillId="4" borderId="27" xfId="8" applyFont="1" applyFill="1" applyBorder="1" applyAlignment="1">
      <alignment horizontal="center" vertical="center"/>
    </xf>
    <xf numFmtId="9" fontId="7" fillId="4" borderId="26" xfId="8" applyFont="1" applyFill="1" applyBorder="1" applyAlignment="1">
      <alignment horizontal="center" vertical="center"/>
    </xf>
    <xf numFmtId="9" fontId="7" fillId="4" borderId="28" xfId="8" applyFont="1" applyFill="1" applyBorder="1" applyAlignment="1">
      <alignment horizontal="center" vertical="center"/>
    </xf>
    <xf numFmtId="0" fontId="4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/>
    </xf>
    <xf numFmtId="0" fontId="43" fillId="6" borderId="39" xfId="0" applyFont="1" applyFill="1" applyBorder="1" applyAlignment="1">
      <alignment horizontal="center" vertical="center" wrapText="1"/>
    </xf>
    <xf numFmtId="0" fontId="43" fillId="6" borderId="40" xfId="0" applyFont="1" applyFill="1" applyBorder="1" applyAlignment="1">
      <alignment horizontal="center" vertical="center" wrapText="1"/>
    </xf>
    <xf numFmtId="0" fontId="43" fillId="6" borderId="4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6" fillId="6" borderId="14" xfId="0" applyFont="1" applyFill="1" applyBorder="1" applyAlignment="1">
      <alignment horizontal="center" vertical="center" wrapText="1"/>
    </xf>
    <xf numFmtId="9" fontId="7" fillId="4" borderId="1" xfId="8" applyFont="1" applyFill="1" applyBorder="1" applyAlignment="1">
      <alignment horizontal="center" vertical="center"/>
    </xf>
    <xf numFmtId="0" fontId="6" fillId="6" borderId="33" xfId="0" applyFont="1" applyFill="1" applyBorder="1" applyAlignment="1">
      <alignment horizontal="center" vertical="center" wrapText="1"/>
    </xf>
    <xf numFmtId="9" fontId="6" fillId="6" borderId="34" xfId="8" applyFont="1" applyFill="1" applyBorder="1" applyAlignment="1">
      <alignment horizontal="center" vertical="center"/>
    </xf>
    <xf numFmtId="9" fontId="6" fillId="6" borderId="35" xfId="8" applyFont="1" applyFill="1" applyBorder="1" applyAlignment="1">
      <alignment horizontal="center" vertical="center"/>
    </xf>
    <xf numFmtId="9" fontId="6" fillId="6" borderId="36" xfId="8" applyFont="1" applyFill="1" applyBorder="1" applyAlignment="1">
      <alignment horizontal="center" vertical="center"/>
    </xf>
    <xf numFmtId="2" fontId="7" fillId="4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73" fillId="12" borderId="27" xfId="3" applyFont="1" applyFill="1" applyBorder="1" applyAlignment="1">
      <alignment horizontal="left" vertical="center"/>
    </xf>
    <xf numFmtId="0" fontId="73" fillId="12" borderId="26" xfId="3" applyFont="1" applyFill="1" applyBorder="1" applyAlignment="1">
      <alignment horizontal="left" vertical="center"/>
    </xf>
    <xf numFmtId="0" fontId="73" fillId="12" borderId="28" xfId="3" applyFont="1" applyFill="1" applyBorder="1" applyAlignment="1">
      <alignment horizontal="left" vertical="center"/>
    </xf>
    <xf numFmtId="0" fontId="74" fillId="2" borderId="90" xfId="3" applyFont="1" applyFill="1" applyBorder="1" applyAlignment="1">
      <alignment horizontal="left" vertical="center" wrapText="1"/>
    </xf>
    <xf numFmtId="0" fontId="74" fillId="2" borderId="35" xfId="3" applyFont="1" applyFill="1" applyBorder="1" applyAlignment="1">
      <alignment horizontal="left" vertical="center" wrapText="1"/>
    </xf>
    <xf numFmtId="0" fontId="74" fillId="2" borderId="91" xfId="3" applyFont="1" applyFill="1" applyBorder="1" applyAlignment="1">
      <alignment horizontal="left" vertical="center" wrapText="1"/>
    </xf>
    <xf numFmtId="0" fontId="10" fillId="4" borderId="7" xfId="3" applyFont="1" applyFill="1" applyBorder="1" applyAlignment="1">
      <alignment horizontal="center" wrapText="1"/>
    </xf>
    <xf numFmtId="0" fontId="10" fillId="4" borderId="0" xfId="3" applyFont="1" applyFill="1" applyAlignment="1">
      <alignment horizontal="center" wrapText="1"/>
    </xf>
    <xf numFmtId="0" fontId="50" fillId="9" borderId="8" xfId="3" applyFont="1" applyFill="1" applyBorder="1" applyAlignment="1">
      <alignment horizontal="center" vertical="center"/>
    </xf>
    <xf numFmtId="0" fontId="50" fillId="9" borderId="18" xfId="3" applyFont="1" applyFill="1" applyBorder="1" applyAlignment="1">
      <alignment horizontal="center" vertical="center"/>
    </xf>
    <xf numFmtId="0" fontId="50" fillId="9" borderId="9" xfId="3" applyFont="1" applyFill="1" applyBorder="1" applyAlignment="1">
      <alignment horizontal="center" vertical="center"/>
    </xf>
    <xf numFmtId="2" fontId="10" fillId="4" borderId="7" xfId="3" applyNumberFormat="1" applyFont="1" applyFill="1" applyBorder="1" applyAlignment="1">
      <alignment horizontal="left" wrapText="1"/>
    </xf>
    <xf numFmtId="2" fontId="10" fillId="4" borderId="0" xfId="3" applyNumberFormat="1" applyFont="1" applyFill="1" applyAlignment="1">
      <alignment horizontal="left" wrapText="1"/>
    </xf>
    <xf numFmtId="0" fontId="10" fillId="4" borderId="7" xfId="3" applyFont="1" applyFill="1" applyBorder="1" applyAlignment="1">
      <alignment horizontal="left" wrapText="1"/>
    </xf>
    <xf numFmtId="0" fontId="10" fillId="4" borderId="0" xfId="3" applyFont="1" applyFill="1" applyAlignment="1">
      <alignment horizontal="left" wrapText="1"/>
    </xf>
    <xf numFmtId="3" fontId="9" fillId="4" borderId="7" xfId="3" applyNumberFormat="1" applyFont="1" applyFill="1" applyBorder="1" applyAlignment="1">
      <alignment horizontal="left" wrapText="1"/>
    </xf>
    <xf numFmtId="3" fontId="9" fillId="4" borderId="0" xfId="3" applyNumberFormat="1" applyFont="1" applyFill="1" applyAlignment="1">
      <alignment horizontal="left" wrapText="1"/>
    </xf>
    <xf numFmtId="0" fontId="17" fillId="5" borderId="7" xfId="3" applyFont="1" applyFill="1" applyBorder="1" applyAlignment="1">
      <alignment horizontal="center" vertical="center"/>
    </xf>
    <xf numFmtId="0" fontId="17" fillId="5" borderId="0" xfId="3" applyFont="1" applyFill="1" applyAlignment="1">
      <alignment horizontal="center" vertical="center"/>
    </xf>
    <xf numFmtId="0" fontId="17" fillId="2" borderId="17" xfId="3" applyFont="1" applyFill="1" applyBorder="1" applyAlignment="1">
      <alignment horizontal="left"/>
    </xf>
    <xf numFmtId="0" fontId="17" fillId="2" borderId="16" xfId="3" applyFont="1" applyFill="1" applyBorder="1" applyAlignment="1">
      <alignment horizontal="left"/>
    </xf>
    <xf numFmtId="0" fontId="9" fillId="4" borderId="7" xfId="3" applyFont="1" applyFill="1" applyBorder="1" applyAlignment="1">
      <alignment horizontal="left" vertical="center"/>
    </xf>
    <xf numFmtId="0" fontId="9" fillId="4" borderId="0" xfId="3" applyFont="1" applyFill="1" applyAlignment="1">
      <alignment horizontal="left" vertical="center"/>
    </xf>
    <xf numFmtId="0" fontId="9" fillId="4" borderId="7" xfId="3" applyFont="1" applyFill="1" applyBorder="1" applyAlignment="1">
      <alignment horizontal="left" wrapText="1"/>
    </xf>
    <xf numFmtId="0" fontId="9" fillId="4" borderId="0" xfId="3" applyFont="1" applyFill="1" applyAlignment="1">
      <alignment horizontal="left" wrapText="1"/>
    </xf>
    <xf numFmtId="0" fontId="17" fillId="4" borderId="7" xfId="3" applyFont="1" applyFill="1" applyBorder="1" applyAlignment="1">
      <alignment horizontal="left" wrapText="1"/>
    </xf>
    <xf numFmtId="0" fontId="17" fillId="4" borderId="0" xfId="3" applyFont="1" applyFill="1" applyAlignment="1">
      <alignment horizontal="left" wrapText="1"/>
    </xf>
    <xf numFmtId="0" fontId="9" fillId="4" borderId="25" xfId="3" applyFont="1" applyFill="1" applyBorder="1" applyAlignment="1">
      <alignment wrapText="1"/>
    </xf>
    <xf numFmtId="0" fontId="9" fillId="4" borderId="0" xfId="3" applyFont="1" applyFill="1" applyAlignment="1">
      <alignment wrapText="1"/>
    </xf>
    <xf numFmtId="0" fontId="20" fillId="12" borderId="27" xfId="3" applyFont="1" applyFill="1" applyBorder="1" applyAlignment="1">
      <alignment horizontal="center" vertical="center"/>
    </xf>
    <xf numFmtId="0" fontId="20" fillId="12" borderId="26" xfId="3" applyFont="1" applyFill="1" applyBorder="1" applyAlignment="1">
      <alignment horizontal="center" vertical="center"/>
    </xf>
    <xf numFmtId="0" fontId="20" fillId="12" borderId="28" xfId="3" applyFont="1" applyFill="1" applyBorder="1" applyAlignment="1">
      <alignment horizontal="center" vertical="center"/>
    </xf>
    <xf numFmtId="0" fontId="22" fillId="5" borderId="25" xfId="3" applyFont="1" applyFill="1" applyBorder="1" applyAlignment="1">
      <alignment horizontal="center" vertical="center"/>
    </xf>
    <xf numFmtId="0" fontId="22" fillId="5" borderId="0" xfId="3" applyFont="1" applyFill="1" applyAlignment="1">
      <alignment horizontal="center" vertical="center"/>
    </xf>
    <xf numFmtId="0" fontId="10" fillId="4" borderId="0" xfId="3" applyFont="1" applyFill="1" applyAlignment="1">
      <alignment wrapText="1"/>
    </xf>
    <xf numFmtId="49" fontId="10" fillId="4" borderId="25" xfId="3" applyNumberFormat="1" applyFont="1" applyFill="1" applyBorder="1" applyAlignment="1">
      <alignment wrapText="1"/>
    </xf>
    <xf numFmtId="49" fontId="10" fillId="4" borderId="0" xfId="3" applyNumberFormat="1" applyFont="1" applyFill="1" applyAlignment="1">
      <alignment wrapText="1"/>
    </xf>
    <xf numFmtId="49" fontId="10" fillId="4" borderId="25" xfId="3" applyNumberFormat="1" applyFont="1" applyFill="1" applyBorder="1" applyAlignment="1">
      <alignment horizontal="left" wrapText="1"/>
    </xf>
    <xf numFmtId="49" fontId="10" fillId="4" borderId="0" xfId="3" applyNumberFormat="1" applyFont="1" applyFill="1" applyAlignment="1">
      <alignment horizontal="left" wrapText="1"/>
    </xf>
    <xf numFmtId="0" fontId="10" fillId="4" borderId="25" xfId="3" applyFont="1" applyFill="1" applyBorder="1" applyAlignment="1">
      <alignment wrapText="1"/>
    </xf>
    <xf numFmtId="0" fontId="77" fillId="2" borderId="27" xfId="3" applyFont="1" applyFill="1" applyBorder="1" applyAlignment="1">
      <alignment horizontal="left" vertical="center" wrapText="1"/>
    </xf>
    <xf numFmtId="0" fontId="77" fillId="2" borderId="26" xfId="3" applyFont="1" applyFill="1" applyBorder="1" applyAlignment="1">
      <alignment horizontal="left" vertical="center" wrapText="1"/>
    </xf>
    <xf numFmtId="0" fontId="77" fillId="2" borderId="28" xfId="3" applyFont="1" applyFill="1" applyBorder="1" applyAlignment="1">
      <alignment horizontal="left" vertical="center" wrapText="1"/>
    </xf>
    <xf numFmtId="0" fontId="94" fillId="6" borderId="2" xfId="3" applyFont="1" applyFill="1" applyBorder="1" applyAlignment="1">
      <alignment horizontal="center" wrapText="1"/>
    </xf>
    <xf numFmtId="0" fontId="94" fillId="6" borderId="3" xfId="3" applyFont="1" applyFill="1" applyBorder="1" applyAlignment="1">
      <alignment horizontal="center" wrapText="1"/>
    </xf>
    <xf numFmtId="0" fontId="22" fillId="4" borderId="25" xfId="3" applyFont="1" applyFill="1" applyBorder="1" applyAlignment="1">
      <alignment horizontal="left" wrapText="1"/>
    </xf>
    <xf numFmtId="0" fontId="22" fillId="4" borderId="0" xfId="3" applyFont="1" applyFill="1" applyAlignment="1">
      <alignment horizontal="left" wrapText="1"/>
    </xf>
    <xf numFmtId="49" fontId="10" fillId="4" borderId="25" xfId="0" applyNumberFormat="1" applyFont="1" applyFill="1" applyBorder="1" applyAlignment="1">
      <alignment horizontal="left"/>
    </xf>
    <xf numFmtId="49" fontId="10" fillId="4" borderId="0" xfId="0" applyNumberFormat="1" applyFont="1" applyFill="1" applyAlignment="1">
      <alignment horizontal="left"/>
    </xf>
    <xf numFmtId="0" fontId="94" fillId="6" borderId="0" xfId="3" applyFont="1" applyFill="1" applyAlignment="1">
      <alignment vertical="center" wrapText="1"/>
    </xf>
    <xf numFmtId="0" fontId="95" fillId="6" borderId="0" xfId="3" applyFont="1" applyFill="1" applyAlignment="1">
      <alignment vertical="center" wrapText="1"/>
    </xf>
    <xf numFmtId="0" fontId="22" fillId="4" borderId="0" xfId="3" applyFont="1" applyFill="1" applyAlignment="1">
      <alignment horizontal="center"/>
    </xf>
    <xf numFmtId="0" fontId="17" fillId="5" borderId="0" xfId="3" applyFont="1" applyFill="1" applyAlignment="1">
      <alignment horizontal="center"/>
    </xf>
    <xf numFmtId="0" fontId="94" fillId="6" borderId="0" xfId="3" applyFont="1" applyFill="1" applyAlignment="1">
      <alignment horizontal="center" wrapText="1"/>
    </xf>
    <xf numFmtId="0" fontId="95" fillId="6" borderId="0" xfId="3" applyFont="1" applyFill="1" applyAlignment="1">
      <alignment horizontal="center" wrapText="1"/>
    </xf>
    <xf numFmtId="0" fontId="10" fillId="10" borderId="0" xfId="3" applyFont="1" applyFill="1" applyAlignment="1">
      <alignment vertical="center" wrapText="1"/>
    </xf>
    <xf numFmtId="0" fontId="2" fillId="10" borderId="0" xfId="3" applyFill="1" applyAlignment="1">
      <alignment vertical="center" wrapText="1"/>
    </xf>
    <xf numFmtId="0" fontId="94" fillId="14" borderId="0" xfId="3" applyFont="1" applyFill="1" applyAlignment="1">
      <alignment horizontal="left" wrapText="1"/>
    </xf>
    <xf numFmtId="0" fontId="39" fillId="5" borderId="25" xfId="3" applyFont="1" applyFill="1" applyBorder="1" applyAlignment="1">
      <alignment horizontal="center"/>
    </xf>
    <xf numFmtId="0" fontId="39" fillId="5" borderId="0" xfId="3" applyFont="1" applyFill="1" applyAlignment="1">
      <alignment horizontal="center"/>
    </xf>
    <xf numFmtId="0" fontId="73" fillId="13" borderId="1" xfId="3" applyFont="1" applyFill="1" applyBorder="1" applyAlignment="1">
      <alignment horizontal="left" vertical="center"/>
    </xf>
    <xf numFmtId="0" fontId="40" fillId="4" borderId="1" xfId="3" applyFont="1" applyFill="1" applyBorder="1" applyAlignment="1">
      <alignment horizontal="left" vertical="center" wrapText="1"/>
    </xf>
    <xf numFmtId="0" fontId="39" fillId="4" borderId="0" xfId="3" applyFont="1" applyFill="1" applyAlignment="1">
      <alignment horizontal="center" wrapText="1"/>
    </xf>
    <xf numFmtId="0" fontId="33" fillId="6" borderId="29" xfId="3" applyFont="1" applyFill="1" applyBorder="1" applyAlignment="1">
      <alignment horizontal="center" vertical="center"/>
    </xf>
    <xf numFmtId="0" fontId="33" fillId="6" borderId="23" xfId="3" applyFont="1" applyFill="1" applyBorder="1" applyAlignment="1">
      <alignment horizontal="center" vertical="center"/>
    </xf>
    <xf numFmtId="0" fontId="33" fillId="6" borderId="24" xfId="3" applyFont="1" applyFill="1" applyBorder="1" applyAlignment="1">
      <alignment horizontal="center" vertical="center"/>
    </xf>
    <xf numFmtId="0" fontId="33" fillId="6" borderId="1" xfId="3" applyFont="1" applyFill="1" applyBorder="1" applyAlignment="1">
      <alignment horizontal="center" wrapText="1"/>
    </xf>
    <xf numFmtId="0" fontId="33" fillId="6" borderId="27" xfId="3" applyFont="1" applyFill="1" applyBorder="1" applyAlignment="1">
      <alignment horizontal="center" wrapText="1"/>
    </xf>
    <xf numFmtId="0" fontId="35" fillId="6" borderId="1" xfId="3" applyFont="1" applyFill="1" applyBorder="1" applyAlignment="1">
      <alignment horizontal="center" vertical="center" wrapText="1"/>
    </xf>
    <xf numFmtId="0" fontId="23" fillId="4" borderId="25" xfId="3" applyFont="1" applyFill="1" applyBorder="1" applyAlignment="1">
      <alignment vertical="center" wrapText="1"/>
    </xf>
    <xf numFmtId="0" fontId="23" fillId="4" borderId="0" xfId="3" applyFont="1" applyFill="1" applyAlignment="1">
      <alignment vertical="center" wrapText="1"/>
    </xf>
    <xf numFmtId="171" fontId="60" fillId="4" borderId="25" xfId="3" applyNumberFormat="1" applyFont="1" applyFill="1" applyBorder="1" applyAlignment="1">
      <alignment vertical="center" wrapText="1"/>
    </xf>
    <xf numFmtId="0" fontId="60" fillId="4" borderId="0" xfId="3" applyFont="1" applyFill="1" applyAlignment="1">
      <alignment vertical="center" wrapText="1"/>
    </xf>
    <xf numFmtId="0" fontId="23" fillId="6" borderId="1" xfId="3" applyFont="1" applyFill="1" applyBorder="1" applyAlignment="1">
      <alignment horizontal="center" vertical="center" wrapText="1"/>
    </xf>
    <xf numFmtId="0" fontId="23" fillId="10" borderId="27" xfId="3" applyFont="1" applyFill="1" applyBorder="1" applyAlignment="1">
      <alignment horizontal="left" vertical="center"/>
    </xf>
    <xf numFmtId="0" fontId="23" fillId="10" borderId="26" xfId="3" applyFont="1" applyFill="1" applyBorder="1" applyAlignment="1">
      <alignment horizontal="left" vertical="center"/>
    </xf>
    <xf numFmtId="0" fontId="23" fillId="10" borderId="28" xfId="3" applyFont="1" applyFill="1" applyBorder="1" applyAlignment="1">
      <alignment horizontal="left" vertical="center"/>
    </xf>
    <xf numFmtId="0" fontId="23" fillId="7" borderId="27" xfId="3" applyFont="1" applyFill="1" applyBorder="1" applyAlignment="1">
      <alignment vertical="center" wrapText="1"/>
    </xf>
    <xf numFmtId="0" fontId="23" fillId="7" borderId="26" xfId="3" applyFont="1" applyFill="1" applyBorder="1" applyAlignment="1">
      <alignment vertical="center" wrapText="1"/>
    </xf>
    <xf numFmtId="0" fontId="23" fillId="6" borderId="27" xfId="3" applyFont="1" applyFill="1" applyBorder="1" applyAlignment="1">
      <alignment vertical="center" wrapText="1"/>
    </xf>
    <xf numFmtId="0" fontId="23" fillId="6" borderId="26" xfId="3" applyFont="1" applyFill="1" applyBorder="1" applyAlignment="1">
      <alignment vertical="center" wrapText="1"/>
    </xf>
    <xf numFmtId="0" fontId="23" fillId="6" borderId="28" xfId="3" applyFont="1" applyFill="1" applyBorder="1" applyAlignment="1">
      <alignment vertical="center" wrapText="1"/>
    </xf>
    <xf numFmtId="0" fontId="23" fillId="4" borderId="22" xfId="3" applyFont="1" applyFill="1" applyBorder="1" applyAlignment="1">
      <alignment vertical="center" wrapText="1"/>
    </xf>
    <xf numFmtId="3" fontId="35" fillId="4" borderId="25" xfId="3" applyNumberFormat="1" applyFont="1" applyFill="1" applyBorder="1" applyAlignment="1">
      <alignment vertical="center" wrapText="1"/>
    </xf>
    <xf numFmtId="0" fontId="35" fillId="4" borderId="0" xfId="3" applyFont="1" applyFill="1" applyAlignment="1">
      <alignment vertical="center" wrapText="1"/>
    </xf>
    <xf numFmtId="0" fontId="33" fillId="4" borderId="0" xfId="3" applyFont="1" applyFill="1" applyAlignment="1">
      <alignment horizontal="center"/>
    </xf>
    <xf numFmtId="0" fontId="33" fillId="6" borderId="1" xfId="3" applyFont="1" applyFill="1" applyBorder="1" applyAlignment="1">
      <alignment horizontal="center" vertical="center" wrapText="1"/>
    </xf>
    <xf numFmtId="0" fontId="23" fillId="6" borderId="27" xfId="3" applyFont="1" applyFill="1" applyBorder="1" applyAlignment="1">
      <alignment horizontal="center" vertical="center" wrapText="1"/>
    </xf>
    <xf numFmtId="175" fontId="35" fillId="6" borderId="1" xfId="3" applyNumberFormat="1" applyFont="1" applyFill="1" applyBorder="1" applyAlignment="1">
      <alignment horizontal="center" vertical="center" wrapText="1"/>
    </xf>
    <xf numFmtId="175" fontId="35" fillId="6" borderId="27" xfId="3" applyNumberFormat="1" applyFont="1" applyFill="1" applyBorder="1" applyAlignment="1">
      <alignment horizontal="center" vertical="center" wrapText="1"/>
    </xf>
    <xf numFmtId="0" fontId="60" fillId="4" borderId="25" xfId="3" applyFont="1" applyFill="1" applyBorder="1" applyAlignment="1">
      <alignment vertical="center" wrapText="1"/>
    </xf>
    <xf numFmtId="0" fontId="33" fillId="4" borderId="25" xfId="3" applyFont="1" applyFill="1" applyBorder="1" applyAlignment="1">
      <alignment vertical="center" wrapText="1"/>
    </xf>
    <xf numFmtId="0" fontId="33" fillId="4" borderId="0" xfId="3" applyFont="1" applyFill="1" applyAlignment="1">
      <alignment vertical="center" wrapText="1"/>
    </xf>
    <xf numFmtId="0" fontId="23" fillId="10" borderId="26" xfId="3" applyFont="1" applyFill="1" applyBorder="1" applyAlignment="1">
      <alignment vertical="center"/>
    </xf>
    <xf numFmtId="171" fontId="60" fillId="4" borderId="0" xfId="3" applyNumberFormat="1" applyFont="1" applyFill="1" applyAlignment="1">
      <alignment vertical="center" wrapText="1"/>
    </xf>
    <xf numFmtId="171" fontId="60" fillId="4" borderId="22" xfId="3" applyNumberFormat="1" applyFont="1" applyFill="1" applyBorder="1" applyAlignment="1">
      <alignment vertical="center" wrapText="1"/>
    </xf>
    <xf numFmtId="171" fontId="38" fillId="4" borderId="25" xfId="3" applyNumberFormat="1" applyFont="1" applyFill="1" applyBorder="1" applyAlignment="1">
      <alignment vertical="center" wrapText="1"/>
    </xf>
    <xf numFmtId="0" fontId="38" fillId="4" borderId="0" xfId="3" applyFont="1" applyFill="1" applyAlignment="1">
      <alignment vertical="center" wrapText="1"/>
    </xf>
    <xf numFmtId="0" fontId="35" fillId="4" borderId="25" xfId="3" applyFont="1" applyFill="1" applyBorder="1" applyAlignment="1">
      <alignment horizontal="left" vertical="center"/>
    </xf>
    <xf numFmtId="0" fontId="35" fillId="4" borderId="0" xfId="3" applyFont="1" applyFill="1" applyAlignment="1">
      <alignment horizontal="left" vertical="center"/>
    </xf>
    <xf numFmtId="0" fontId="34" fillId="5" borderId="0" xfId="3" applyFont="1" applyFill="1" applyAlignment="1">
      <alignment horizontal="center" vertical="center"/>
    </xf>
    <xf numFmtId="0" fontId="55" fillId="9" borderId="0" xfId="14" applyFont="1" applyFill="1" applyAlignment="1">
      <alignment horizontal="center" vertical="center" wrapText="1"/>
    </xf>
    <xf numFmtId="0" fontId="23" fillId="6" borderId="31" xfId="3" applyFont="1" applyFill="1" applyBorder="1" applyAlignment="1">
      <alignment vertical="center"/>
    </xf>
    <xf numFmtId="0" fontId="23" fillId="6" borderId="32" xfId="3" applyFont="1" applyFill="1" applyBorder="1" applyAlignment="1">
      <alignment vertical="center"/>
    </xf>
    <xf numFmtId="0" fontId="35" fillId="6" borderId="1" xfId="3" applyFont="1" applyFill="1" applyBorder="1" applyAlignment="1">
      <alignment horizontal="center" vertical="center"/>
    </xf>
    <xf numFmtId="0" fontId="34" fillId="4" borderId="20" xfId="3" applyFont="1" applyFill="1" applyBorder="1" applyAlignment="1">
      <alignment horizontal="left" vertical="center"/>
    </xf>
    <xf numFmtId="0" fontId="106" fillId="4" borderId="46" xfId="20" applyFont="1" applyFill="1" applyBorder="1" applyAlignment="1">
      <alignment horizontal="center" vertical="top" wrapText="1"/>
    </xf>
    <xf numFmtId="0" fontId="106" fillId="4" borderId="47" xfId="20" applyFont="1" applyFill="1" applyBorder="1" applyAlignment="1">
      <alignment horizontal="center" vertical="top" wrapText="1"/>
    </xf>
    <xf numFmtId="0" fontId="106" fillId="4" borderId="0" xfId="20" applyFont="1" applyFill="1" applyAlignment="1">
      <alignment horizontal="center" vertical="top" wrapText="1"/>
    </xf>
    <xf numFmtId="0" fontId="106" fillId="4" borderId="49" xfId="20" applyFont="1" applyFill="1" applyBorder="1" applyAlignment="1">
      <alignment horizontal="center" vertical="top" wrapText="1"/>
    </xf>
    <xf numFmtId="0" fontId="106" fillId="17" borderId="50" xfId="20" applyFont="1" applyFill="1" applyBorder="1" applyAlignment="1">
      <alignment horizontal="left" vertical="top" wrapText="1"/>
    </xf>
    <xf numFmtId="0" fontId="106" fillId="17" borderId="51" xfId="20" applyFont="1" applyFill="1" applyBorder="1" applyAlignment="1">
      <alignment horizontal="left" vertical="top" wrapText="1"/>
    </xf>
    <xf numFmtId="0" fontId="106" fillId="17" borderId="52" xfId="20" applyFont="1" applyFill="1" applyBorder="1" applyAlignment="1">
      <alignment horizontal="left" vertical="top" wrapText="1"/>
    </xf>
    <xf numFmtId="0" fontId="106" fillId="17" borderId="45" xfId="20" applyFont="1" applyFill="1" applyBorder="1" applyAlignment="1">
      <alignment horizontal="left" vertical="top" wrapText="1"/>
    </xf>
    <xf numFmtId="0" fontId="106" fillId="17" borderId="46" xfId="20" applyFont="1" applyFill="1" applyBorder="1" applyAlignment="1">
      <alignment horizontal="left" vertical="top" wrapText="1"/>
    </xf>
    <xf numFmtId="0" fontId="106" fillId="17" borderId="47" xfId="20" applyFont="1" applyFill="1" applyBorder="1" applyAlignment="1">
      <alignment horizontal="left" vertical="top" wrapText="1"/>
    </xf>
    <xf numFmtId="0" fontId="106" fillId="17" borderId="45" xfId="20" applyFont="1" applyFill="1" applyBorder="1" applyAlignment="1">
      <alignment horizontal="center" vertical="center" wrapText="1"/>
    </xf>
    <xf numFmtId="0" fontId="106" fillId="17" borderId="47" xfId="20" applyFont="1" applyFill="1" applyBorder="1" applyAlignment="1">
      <alignment horizontal="center" vertical="center" wrapText="1"/>
    </xf>
    <xf numFmtId="0" fontId="111" fillId="20" borderId="56" xfId="20" applyFont="1" applyFill="1" applyBorder="1" applyAlignment="1">
      <alignment horizontal="left" vertical="top" wrapText="1"/>
    </xf>
    <xf numFmtId="0" fontId="114" fillId="5" borderId="57" xfId="20" applyFont="1" applyFill="1" applyBorder="1" applyAlignment="1">
      <alignment horizontal="left" vertical="top" wrapText="1"/>
    </xf>
    <xf numFmtId="0" fontId="111" fillId="20" borderId="57" xfId="20" applyFont="1" applyFill="1" applyBorder="1" applyAlignment="1">
      <alignment horizontal="left" vertical="top" wrapText="1"/>
    </xf>
    <xf numFmtId="1" fontId="111" fillId="18" borderId="59" xfId="20" applyNumberFormat="1" applyFont="1" applyFill="1" applyBorder="1" applyAlignment="1">
      <alignment horizontal="center" vertical="center" shrinkToFit="1"/>
    </xf>
    <xf numFmtId="0" fontId="115" fillId="21" borderId="60" xfId="20" applyFont="1" applyFill="1" applyBorder="1" applyAlignment="1">
      <alignment horizontal="center" vertical="center" wrapText="1"/>
    </xf>
    <xf numFmtId="0" fontId="111" fillId="20" borderId="57" xfId="20" applyFont="1" applyFill="1" applyBorder="1" applyAlignment="1">
      <alignment horizontal="left" wrapText="1"/>
    </xf>
    <xf numFmtId="0" fontId="111" fillId="20" borderId="57" xfId="20" applyFont="1" applyFill="1" applyBorder="1" applyAlignment="1">
      <alignment horizontal="left" vertical="center" wrapText="1"/>
    </xf>
    <xf numFmtId="1" fontId="111" fillId="18" borderId="59" xfId="20" applyNumberFormat="1" applyFont="1" applyFill="1" applyBorder="1" applyAlignment="1">
      <alignment horizontal="center" vertical="top" shrinkToFit="1"/>
    </xf>
    <xf numFmtId="0" fontId="111" fillId="16" borderId="57" xfId="20" applyFont="1" applyFill="1" applyBorder="1" applyAlignment="1">
      <alignment horizontal="left" wrapText="1"/>
    </xf>
    <xf numFmtId="0" fontId="111" fillId="20" borderId="62" xfId="20" applyFont="1" applyFill="1" applyBorder="1" applyAlignment="1">
      <alignment horizontal="left" vertical="top" wrapText="1"/>
    </xf>
    <xf numFmtId="0" fontId="115" fillId="22" borderId="48" xfId="20" applyFont="1" applyFill="1" applyBorder="1" applyAlignment="1">
      <alignment horizontal="left" vertical="top" wrapText="1"/>
    </xf>
    <xf numFmtId="0" fontId="115" fillId="22" borderId="0" xfId="20" applyFont="1" applyFill="1" applyAlignment="1">
      <alignment horizontal="left" vertical="top" wrapText="1"/>
    </xf>
    <xf numFmtId="0" fontId="115" fillId="22" borderId="49" xfId="20" applyFont="1" applyFill="1" applyBorder="1" applyAlignment="1">
      <alignment horizontal="left" vertical="top" wrapText="1"/>
    </xf>
    <xf numFmtId="1" fontId="111" fillId="18" borderId="59" xfId="20" applyNumberFormat="1" applyFont="1" applyFill="1" applyBorder="1" applyAlignment="1">
      <alignment horizontal="left" vertical="center" shrinkToFit="1"/>
    </xf>
    <xf numFmtId="0" fontId="111" fillId="20" borderId="69" xfId="20" applyFont="1" applyFill="1" applyBorder="1" applyAlignment="1">
      <alignment horizontal="left" vertical="top" wrapText="1"/>
    </xf>
    <xf numFmtId="0" fontId="111" fillId="20" borderId="70" xfId="20" applyFont="1" applyFill="1" applyBorder="1" applyAlignment="1">
      <alignment horizontal="left" vertical="top" wrapText="1"/>
    </xf>
    <xf numFmtId="0" fontId="114" fillId="5" borderId="72" xfId="20" applyFont="1" applyFill="1" applyBorder="1" applyAlignment="1">
      <alignment horizontal="left" vertical="top" wrapText="1"/>
    </xf>
    <xf numFmtId="0" fontId="114" fillId="5" borderId="73" xfId="20" applyFont="1" applyFill="1" applyBorder="1" applyAlignment="1">
      <alignment horizontal="left" vertical="top" wrapText="1"/>
    </xf>
    <xf numFmtId="0" fontId="112" fillId="0" borderId="74" xfId="20" applyFont="1" applyBorder="1" applyAlignment="1">
      <alignment horizontal="left" wrapText="1"/>
    </xf>
    <xf numFmtId="0" fontId="115" fillId="22" borderId="75" xfId="20" applyFont="1" applyFill="1" applyBorder="1" applyAlignment="1">
      <alignment horizontal="center" vertical="top" wrapText="1"/>
    </xf>
    <xf numFmtId="0" fontId="115" fillId="22" borderId="74" xfId="20" applyFont="1" applyFill="1" applyBorder="1" applyAlignment="1">
      <alignment horizontal="center" vertical="top" wrapText="1"/>
    </xf>
    <xf numFmtId="0" fontId="115" fillId="22" borderId="76" xfId="20" applyFont="1" applyFill="1" applyBorder="1" applyAlignment="1">
      <alignment horizontal="center" vertical="top" wrapText="1"/>
    </xf>
    <xf numFmtId="0" fontId="111" fillId="20" borderId="65" xfId="20" applyFont="1" applyFill="1" applyBorder="1" applyAlignment="1">
      <alignment horizontal="left" vertical="top" wrapText="1"/>
    </xf>
    <xf numFmtId="0" fontId="111" fillId="20" borderId="66" xfId="20" applyFont="1" applyFill="1" applyBorder="1" applyAlignment="1">
      <alignment horizontal="left" vertical="top" wrapText="1"/>
    </xf>
    <xf numFmtId="0" fontId="111" fillId="20" borderId="72" xfId="20" applyFont="1" applyFill="1" applyBorder="1" applyAlignment="1">
      <alignment horizontal="left" vertical="top" wrapText="1"/>
    </xf>
    <xf numFmtId="0" fontId="111" fillId="20" borderId="73" xfId="20" applyFont="1" applyFill="1" applyBorder="1" applyAlignment="1">
      <alignment horizontal="left" vertical="top" wrapText="1"/>
    </xf>
    <xf numFmtId="0" fontId="115" fillId="22" borderId="50" xfId="20" applyFont="1" applyFill="1" applyBorder="1" applyAlignment="1">
      <alignment horizontal="left" vertical="top" wrapText="1"/>
    </xf>
    <xf numFmtId="0" fontId="115" fillId="22" borderId="51" xfId="20" applyFont="1" applyFill="1" applyBorder="1" applyAlignment="1">
      <alignment horizontal="left" vertical="top" wrapText="1"/>
    </xf>
    <xf numFmtId="0" fontId="115" fillId="22" borderId="52" xfId="20" applyFont="1" applyFill="1" applyBorder="1" applyAlignment="1">
      <alignment horizontal="left" vertical="top" wrapText="1"/>
    </xf>
    <xf numFmtId="0" fontId="115" fillId="17" borderId="75" xfId="20" applyFont="1" applyFill="1" applyBorder="1" applyAlignment="1">
      <alignment horizontal="center" vertical="top" wrapText="1"/>
    </xf>
    <xf numFmtId="0" fontId="115" fillId="17" borderId="74" xfId="20" applyFont="1" applyFill="1" applyBorder="1" applyAlignment="1">
      <alignment horizontal="center" vertical="top" wrapText="1"/>
    </xf>
    <xf numFmtId="0" fontId="115" fillId="17" borderId="76" xfId="20" applyFont="1" applyFill="1" applyBorder="1" applyAlignment="1">
      <alignment horizontal="center" vertical="top" wrapText="1"/>
    </xf>
    <xf numFmtId="0" fontId="115" fillId="20" borderId="72" xfId="20" applyFont="1" applyFill="1" applyBorder="1" applyAlignment="1">
      <alignment horizontal="left" vertical="top" wrapText="1"/>
    </xf>
    <xf numFmtId="0" fontId="115" fillId="20" borderId="73" xfId="20" applyFont="1" applyFill="1" applyBorder="1" applyAlignment="1">
      <alignment horizontal="left" vertical="top" wrapText="1"/>
    </xf>
    <xf numFmtId="0" fontId="111" fillId="23" borderId="75" xfId="20" applyFont="1" applyFill="1" applyBorder="1" applyAlignment="1">
      <alignment horizontal="left" vertical="top" wrapText="1"/>
    </xf>
    <xf numFmtId="0" fontId="111" fillId="23" borderId="74" xfId="20" applyFont="1" applyFill="1" applyBorder="1" applyAlignment="1">
      <alignment horizontal="left" vertical="top" wrapText="1"/>
    </xf>
    <xf numFmtId="0" fontId="112" fillId="16" borderId="74" xfId="20" applyFont="1" applyFill="1" applyBorder="1" applyAlignment="1">
      <alignment horizontal="left" wrapText="1"/>
    </xf>
    <xf numFmtId="0" fontId="112" fillId="16" borderId="51" xfId="20" applyFont="1" applyFill="1" applyBorder="1" applyAlignment="1">
      <alignment horizontal="left" wrapText="1"/>
    </xf>
    <xf numFmtId="0" fontId="112" fillId="16" borderId="76" xfId="20" applyFont="1" applyFill="1" applyBorder="1" applyAlignment="1">
      <alignment horizontal="left" wrapText="1"/>
    </xf>
    <xf numFmtId="0" fontId="115" fillId="22" borderId="75" xfId="20" applyFont="1" applyFill="1" applyBorder="1" applyAlignment="1">
      <alignment horizontal="left" vertical="top" wrapText="1"/>
    </xf>
    <xf numFmtId="0" fontId="115" fillId="22" borderId="74" xfId="20" applyFont="1" applyFill="1" applyBorder="1" applyAlignment="1">
      <alignment horizontal="left" vertical="top" wrapText="1"/>
    </xf>
    <xf numFmtId="0" fontId="115" fillId="22" borderId="76" xfId="20" applyFont="1" applyFill="1" applyBorder="1" applyAlignment="1">
      <alignment horizontal="left" vertical="top" wrapText="1"/>
    </xf>
    <xf numFmtId="0" fontId="114" fillId="5" borderId="65" xfId="20" applyFont="1" applyFill="1" applyBorder="1" applyAlignment="1">
      <alignment horizontal="left" vertical="top" wrapText="1"/>
    </xf>
    <xf numFmtId="0" fontId="114" fillId="5" borderId="66" xfId="20" applyFont="1" applyFill="1" applyBorder="1" applyAlignment="1">
      <alignment horizontal="left" vertical="top" wrapText="1"/>
    </xf>
    <xf numFmtId="0" fontId="7" fillId="20" borderId="59" xfId="20" applyFont="1" applyFill="1" applyBorder="1" applyAlignment="1">
      <alignment horizontal="left" vertical="top" wrapText="1"/>
    </xf>
    <xf numFmtId="0" fontId="7" fillId="20" borderId="57" xfId="20" applyFont="1" applyFill="1" applyBorder="1" applyAlignment="1">
      <alignment horizontal="left" vertical="top" wrapText="1"/>
    </xf>
    <xf numFmtId="173" fontId="121" fillId="0" borderId="57" xfId="20" applyNumberFormat="1" applyFont="1" applyBorder="1" applyAlignment="1">
      <alignment horizontal="left" wrapText="1"/>
    </xf>
    <xf numFmtId="173" fontId="121" fillId="0" borderId="60" xfId="20" applyNumberFormat="1" applyFont="1" applyBorder="1" applyAlignment="1">
      <alignment horizontal="left" wrapText="1"/>
    </xf>
    <xf numFmtId="0" fontId="7" fillId="20" borderId="61" xfId="20" applyFont="1" applyFill="1" applyBorder="1" applyAlignment="1">
      <alignment horizontal="left" vertical="top" wrapText="1"/>
    </xf>
    <xf numFmtId="0" fontId="7" fillId="20" borderId="62" xfId="20" applyFont="1" applyFill="1" applyBorder="1" applyAlignment="1">
      <alignment horizontal="left" vertical="top" wrapText="1"/>
    </xf>
    <xf numFmtId="173" fontId="121" fillId="0" borderId="62" xfId="20" applyNumberFormat="1" applyFont="1" applyBorder="1" applyAlignment="1">
      <alignment horizontal="left" wrapText="1"/>
    </xf>
    <xf numFmtId="173" fontId="121" fillId="0" borderId="63" xfId="20" applyNumberFormat="1" applyFont="1" applyBorder="1" applyAlignment="1">
      <alignment horizontal="left" wrapText="1"/>
    </xf>
    <xf numFmtId="0" fontId="7" fillId="20" borderId="55" xfId="20" applyFont="1" applyFill="1" applyBorder="1" applyAlignment="1">
      <alignment horizontal="left" vertical="top" wrapText="1"/>
    </xf>
    <xf numFmtId="0" fontId="7" fillId="20" borderId="56" xfId="20" applyFont="1" applyFill="1" applyBorder="1" applyAlignment="1">
      <alignment horizontal="left" vertical="top" wrapText="1"/>
    </xf>
    <xf numFmtId="173" fontId="121" fillId="0" borderId="56" xfId="20" applyNumberFormat="1" applyFont="1" applyBorder="1" applyAlignment="1">
      <alignment horizontal="left" wrapText="1"/>
    </xf>
    <xf numFmtId="173" fontId="121" fillId="0" borderId="58" xfId="20" applyNumberFormat="1" applyFont="1" applyBorder="1" applyAlignment="1">
      <alignment horizontal="left" wrapText="1"/>
    </xf>
    <xf numFmtId="0" fontId="6" fillId="17" borderId="48" xfId="20" applyFont="1" applyFill="1" applyBorder="1" applyAlignment="1">
      <alignment horizontal="center" vertical="top" wrapText="1"/>
    </xf>
    <xf numFmtId="0" fontId="6" fillId="17" borderId="0" xfId="20" applyFont="1" applyFill="1" applyAlignment="1">
      <alignment horizontal="center" vertical="top" wrapText="1"/>
    </xf>
    <xf numFmtId="0" fontId="6" fillId="17" borderId="49" xfId="20" applyFont="1" applyFill="1" applyBorder="1" applyAlignment="1">
      <alignment horizontal="center" vertical="top" wrapText="1"/>
    </xf>
    <xf numFmtId="173" fontId="121" fillId="0" borderId="57" xfId="20" applyNumberFormat="1" applyFont="1" applyBorder="1" applyAlignment="1">
      <alignment horizontal="left" vertical="center" wrapText="1"/>
    </xf>
    <xf numFmtId="173" fontId="121" fillId="0" borderId="60" xfId="20" applyNumberFormat="1" applyFont="1" applyBorder="1" applyAlignment="1">
      <alignment horizontal="left" vertical="center" wrapText="1"/>
    </xf>
    <xf numFmtId="173" fontId="121" fillId="0" borderId="62" xfId="20" applyNumberFormat="1" applyFont="1" applyBorder="1" applyAlignment="1">
      <alignment horizontal="left" vertical="center" wrapText="1"/>
    </xf>
    <xf numFmtId="173" fontId="121" fillId="0" borderId="63" xfId="20" applyNumberFormat="1" applyFont="1" applyBorder="1" applyAlignment="1">
      <alignment horizontal="left" vertical="center" wrapText="1"/>
    </xf>
    <xf numFmtId="3" fontId="121" fillId="0" borderId="62" xfId="20" applyNumberFormat="1" applyFont="1" applyBorder="1" applyAlignment="1">
      <alignment horizontal="center" wrapText="1"/>
    </xf>
    <xf numFmtId="0" fontId="121" fillId="20" borderId="62" xfId="20" applyFont="1" applyFill="1" applyBorder="1" applyAlignment="1">
      <alignment horizontal="left" wrapText="1"/>
    </xf>
    <xf numFmtId="0" fontId="121" fillId="20" borderId="63" xfId="20" applyFont="1" applyFill="1" applyBorder="1" applyAlignment="1">
      <alignment horizontal="left" wrapText="1"/>
    </xf>
    <xf numFmtId="3" fontId="112" fillId="0" borderId="57" xfId="20" applyNumberFormat="1" applyFont="1" applyBorder="1" applyAlignment="1">
      <alignment horizontal="center" wrapText="1"/>
    </xf>
    <xf numFmtId="3" fontId="121" fillId="0" borderId="57" xfId="20" applyNumberFormat="1" applyFont="1" applyBorder="1" applyAlignment="1">
      <alignment horizontal="center" wrapText="1"/>
    </xf>
    <xf numFmtId="173" fontId="121" fillId="0" borderId="57" xfId="20" applyNumberFormat="1" applyFont="1" applyBorder="1" applyAlignment="1">
      <alignment horizontal="center" wrapText="1"/>
    </xf>
    <xf numFmtId="173" fontId="121" fillId="0" borderId="60" xfId="20" applyNumberFormat="1" applyFont="1" applyBorder="1" applyAlignment="1">
      <alignment horizontal="center" wrapText="1"/>
    </xf>
    <xf numFmtId="3" fontId="121" fillId="0" borderId="56" xfId="20" applyNumberFormat="1" applyFont="1" applyBorder="1" applyAlignment="1">
      <alignment horizontal="center" wrapText="1"/>
    </xf>
    <xf numFmtId="173" fontId="121" fillId="0" borderId="56" xfId="20" applyNumberFormat="1" applyFont="1" applyBorder="1" applyAlignment="1">
      <alignment horizontal="center" wrapText="1"/>
    </xf>
    <xf numFmtId="173" fontId="121" fillId="0" borderId="58" xfId="20" applyNumberFormat="1" applyFont="1" applyBorder="1" applyAlignment="1">
      <alignment horizontal="center" wrapText="1"/>
    </xf>
    <xf numFmtId="0" fontId="118" fillId="24" borderId="75" xfId="20" applyFont="1" applyFill="1" applyBorder="1" applyAlignment="1">
      <alignment horizontal="center" vertical="top" wrapText="1"/>
    </xf>
    <xf numFmtId="0" fontId="118" fillId="24" borderId="74" xfId="20" applyFont="1" applyFill="1" applyBorder="1" applyAlignment="1">
      <alignment horizontal="center" vertical="top" wrapText="1"/>
    </xf>
    <xf numFmtId="0" fontId="118" fillId="24" borderId="76" xfId="20" applyFont="1" applyFill="1" applyBorder="1" applyAlignment="1">
      <alignment horizontal="center" vertical="top" wrapText="1"/>
    </xf>
    <xf numFmtId="0" fontId="6" fillId="17" borderId="45" xfId="20" applyFont="1" applyFill="1" applyBorder="1" applyAlignment="1">
      <alignment horizontal="center" vertical="top" wrapText="1"/>
    </xf>
    <xf numFmtId="0" fontId="6" fillId="17" borderId="46" xfId="20" applyFont="1" applyFill="1" applyBorder="1" applyAlignment="1">
      <alignment horizontal="center" vertical="top" wrapText="1"/>
    </xf>
    <xf numFmtId="0" fontId="6" fillId="17" borderId="47" xfId="20" applyFont="1" applyFill="1" applyBorder="1" applyAlignment="1">
      <alignment horizontal="center" vertical="top" wrapText="1"/>
    </xf>
    <xf numFmtId="0" fontId="118" fillId="24" borderId="45" xfId="20" applyFont="1" applyFill="1" applyBorder="1" applyAlignment="1">
      <alignment horizontal="center" vertical="center" wrapText="1"/>
    </xf>
    <xf numFmtId="0" fontId="118" fillId="24" borderId="46" xfId="20" applyFont="1" applyFill="1" applyBorder="1" applyAlignment="1">
      <alignment horizontal="center" vertical="center" wrapText="1"/>
    </xf>
    <xf numFmtId="0" fontId="6" fillId="16" borderId="51" xfId="20" applyFont="1" applyFill="1" applyBorder="1" applyAlignment="1">
      <alignment horizontal="center" vertical="center" wrapText="1"/>
    </xf>
    <xf numFmtId="0" fontId="118" fillId="24" borderId="75" xfId="20" applyFont="1" applyFill="1" applyBorder="1" applyAlignment="1">
      <alignment horizontal="center" vertical="center" wrapText="1"/>
    </xf>
    <xf numFmtId="0" fontId="118" fillId="24" borderId="74" xfId="20" applyFont="1" applyFill="1" applyBorder="1" applyAlignment="1">
      <alignment horizontal="center" vertical="center" wrapText="1"/>
    </xf>
    <xf numFmtId="0" fontId="6" fillId="18" borderId="45" xfId="20" applyFont="1" applyFill="1" applyBorder="1" applyAlignment="1">
      <alignment horizontal="center" vertical="top" wrapText="1"/>
    </xf>
    <xf numFmtId="0" fontId="6" fillId="18" borderId="46" xfId="20" applyFont="1" applyFill="1" applyBorder="1" applyAlignment="1">
      <alignment horizontal="center" vertical="top" wrapText="1"/>
    </xf>
    <xf numFmtId="0" fontId="6" fillId="18" borderId="47" xfId="20" applyFont="1" applyFill="1" applyBorder="1" applyAlignment="1">
      <alignment horizontal="center" vertical="top" wrapText="1"/>
    </xf>
    <xf numFmtId="0" fontId="6" fillId="18" borderId="48" xfId="20" applyFont="1" applyFill="1" applyBorder="1" applyAlignment="1">
      <alignment horizontal="center" vertical="top" wrapText="1"/>
    </xf>
    <xf numFmtId="0" fontId="6" fillId="18" borderId="0" xfId="20" applyFont="1" applyFill="1" applyAlignment="1">
      <alignment horizontal="center" vertical="top" wrapText="1"/>
    </xf>
    <xf numFmtId="0" fontId="6" fillId="18" borderId="77" xfId="20" applyFont="1" applyFill="1" applyBorder="1" applyAlignment="1">
      <alignment horizontal="center" vertical="top" wrapText="1"/>
    </xf>
    <xf numFmtId="0" fontId="121" fillId="20" borderId="57" xfId="20" applyFont="1" applyFill="1" applyBorder="1" applyAlignment="1">
      <alignment horizontal="left" vertical="center" wrapText="1"/>
    </xf>
    <xf numFmtId="0" fontId="121" fillId="20" borderId="62" xfId="20" applyFont="1" applyFill="1" applyBorder="1" applyAlignment="1">
      <alignment horizontal="left" vertical="center" wrapText="1"/>
    </xf>
    <xf numFmtId="0" fontId="121" fillId="20" borderId="57" xfId="20" applyFont="1" applyFill="1" applyBorder="1" applyAlignment="1">
      <alignment horizontal="center" vertical="center" wrapText="1"/>
    </xf>
    <xf numFmtId="0" fontId="126" fillId="20" borderId="57" xfId="20" applyFont="1" applyFill="1" applyBorder="1" applyAlignment="1">
      <alignment horizontal="left" vertical="center" wrapText="1"/>
    </xf>
    <xf numFmtId="0" fontId="118" fillId="24" borderId="45" xfId="20" applyFont="1" applyFill="1" applyBorder="1" applyAlignment="1">
      <alignment horizontal="center" vertical="top" wrapText="1"/>
    </xf>
    <xf numFmtId="0" fontId="118" fillId="24" borderId="46" xfId="20" applyFont="1" applyFill="1" applyBorder="1" applyAlignment="1">
      <alignment horizontal="center" vertical="top" wrapText="1"/>
    </xf>
    <xf numFmtId="0" fontId="118" fillId="24" borderId="47" xfId="20" applyFont="1" applyFill="1" applyBorder="1" applyAlignment="1">
      <alignment horizontal="center" vertical="top" wrapText="1"/>
    </xf>
    <xf numFmtId="0" fontId="49" fillId="20" borderId="78" xfId="20" applyFont="1" applyFill="1" applyBorder="1" applyAlignment="1">
      <alignment horizontal="center" vertical="center" wrapText="1"/>
    </xf>
    <xf numFmtId="0" fontId="49" fillId="20" borderId="81" xfId="20" applyFont="1" applyFill="1" applyBorder="1" applyAlignment="1">
      <alignment horizontal="center" vertical="center" wrapText="1"/>
    </xf>
    <xf numFmtId="0" fontId="49" fillId="20" borderId="83" xfId="20" applyFont="1" applyFill="1" applyBorder="1" applyAlignment="1">
      <alignment horizontal="center" vertical="center" wrapText="1"/>
    </xf>
    <xf numFmtId="0" fontId="6" fillId="20" borderId="79" xfId="20" applyFont="1" applyFill="1" applyBorder="1" applyAlignment="1">
      <alignment horizontal="center" vertical="center" wrapText="1"/>
    </xf>
    <xf numFmtId="0" fontId="121" fillId="20" borderId="80" xfId="20" applyFont="1" applyFill="1" applyBorder="1" applyAlignment="1">
      <alignment horizontal="left" vertical="top" wrapText="1"/>
    </xf>
    <xf numFmtId="0" fontId="121" fillId="20" borderId="82" xfId="20" applyFont="1" applyFill="1" applyBorder="1" applyAlignment="1">
      <alignment horizontal="left" vertical="top" wrapText="1"/>
    </xf>
    <xf numFmtId="0" fontId="121" fillId="20" borderId="85" xfId="20" applyFont="1" applyFill="1" applyBorder="1" applyAlignment="1">
      <alignment horizontal="left" vertical="top" wrapText="1"/>
    </xf>
    <xf numFmtId="0" fontId="6" fillId="20" borderId="64" xfId="20" applyFont="1" applyFill="1" applyBorder="1" applyAlignment="1">
      <alignment horizontal="center" vertical="center" wrapText="1"/>
    </xf>
    <xf numFmtId="0" fontId="6" fillId="20" borderId="84" xfId="20" applyFont="1" applyFill="1" applyBorder="1" applyAlignment="1">
      <alignment horizontal="center" vertical="center" wrapText="1"/>
    </xf>
    <xf numFmtId="0" fontId="49" fillId="20" borderId="84" xfId="20" applyFont="1" applyFill="1" applyBorder="1" applyAlignment="1">
      <alignment horizontal="center" vertical="center" wrapText="1"/>
    </xf>
    <xf numFmtId="0" fontId="22" fillId="5" borderId="0" xfId="18" applyFont="1" applyFill="1" applyAlignment="1" applyProtection="1">
      <alignment horizontal="center"/>
      <protection hidden="1"/>
    </xf>
    <xf numFmtId="0" fontId="10" fillId="6" borderId="1" xfId="4" applyFont="1" applyFill="1" applyBorder="1" applyAlignment="1">
      <alignment horizontal="center" vertical="center" wrapText="1"/>
    </xf>
    <xf numFmtId="0" fontId="10" fillId="6" borderId="27" xfId="4" applyFont="1" applyFill="1" applyBorder="1" applyAlignment="1">
      <alignment horizontal="center" vertical="center" wrapText="1"/>
    </xf>
    <xf numFmtId="0" fontId="10" fillId="6" borderId="26" xfId="4" applyFont="1" applyFill="1" applyBorder="1" applyAlignment="1">
      <alignment horizontal="center" vertical="center" wrapText="1"/>
    </xf>
    <xf numFmtId="0" fontId="10" fillId="6" borderId="28" xfId="4" applyFont="1" applyFill="1" applyBorder="1" applyAlignment="1">
      <alignment horizontal="center" vertical="center" wrapText="1"/>
    </xf>
    <xf numFmtId="0" fontId="10" fillId="6" borderId="27" xfId="6" applyFont="1" applyFill="1" applyBorder="1" applyAlignment="1">
      <alignment horizontal="center" vertical="center" wrapText="1"/>
    </xf>
    <xf numFmtId="0" fontId="10" fillId="6" borderId="28" xfId="6" applyFont="1" applyFill="1" applyBorder="1" applyAlignment="1">
      <alignment horizontal="center" vertical="center" wrapText="1"/>
    </xf>
    <xf numFmtId="0" fontId="10" fillId="6" borderId="21" xfId="4" applyFont="1" applyFill="1" applyBorder="1" applyAlignment="1">
      <alignment horizontal="center" vertical="center" wrapText="1"/>
    </xf>
    <xf numFmtId="0" fontId="10" fillId="6" borderId="19" xfId="4" applyFont="1" applyFill="1" applyBorder="1" applyAlignment="1">
      <alignment horizontal="center" vertical="center" wrapText="1"/>
    </xf>
    <xf numFmtId="0" fontId="58" fillId="7" borderId="27" xfId="4" applyFont="1" applyFill="1" applyBorder="1" applyAlignment="1">
      <alignment horizontal="center" vertical="center" wrapText="1"/>
    </xf>
    <xf numFmtId="0" fontId="58" fillId="7" borderId="28" xfId="4" applyFont="1" applyFill="1" applyBorder="1" applyAlignment="1">
      <alignment horizontal="center" vertical="center" wrapText="1"/>
    </xf>
    <xf numFmtId="0" fontId="35" fillId="0" borderId="0" xfId="4" applyFont="1" applyAlignment="1">
      <alignment horizontal="left" vertical="center"/>
    </xf>
    <xf numFmtId="0" fontId="7" fillId="4" borderId="32" xfId="4" applyFont="1" applyFill="1" applyBorder="1" applyAlignment="1">
      <alignment horizontal="center" vertical="center" wrapText="1"/>
    </xf>
    <xf numFmtId="0" fontId="10" fillId="6" borderId="27" xfId="4" applyFont="1" applyFill="1" applyBorder="1" applyAlignment="1">
      <alignment horizontal="center"/>
    </xf>
    <xf numFmtId="0" fontId="10" fillId="6" borderId="26" xfId="4" applyFont="1" applyFill="1" applyBorder="1" applyAlignment="1">
      <alignment horizontal="center"/>
    </xf>
    <xf numFmtId="0" fontId="10" fillId="6" borderId="28" xfId="4" applyFont="1" applyFill="1" applyBorder="1" applyAlignment="1">
      <alignment horizontal="center"/>
    </xf>
    <xf numFmtId="0" fontId="10" fillId="6" borderId="27" xfId="4" applyFont="1" applyFill="1" applyBorder="1" applyAlignment="1">
      <alignment horizontal="center" wrapText="1"/>
    </xf>
    <xf numFmtId="0" fontId="10" fillId="6" borderId="26" xfId="4" applyFont="1" applyFill="1" applyBorder="1" applyAlignment="1">
      <alignment horizontal="center" wrapText="1"/>
    </xf>
    <xf numFmtId="0" fontId="10" fillId="6" borderId="28" xfId="4" applyFont="1" applyFill="1" applyBorder="1" applyAlignment="1">
      <alignment horizontal="center" wrapText="1"/>
    </xf>
    <xf numFmtId="3" fontId="58" fillId="7" borderId="27" xfId="4" applyNumberFormat="1" applyFont="1" applyFill="1" applyBorder="1" applyAlignment="1">
      <alignment horizontal="center" vertical="center" wrapText="1"/>
    </xf>
    <xf numFmtId="0" fontId="9" fillId="0" borderId="0" xfId="4" applyFont="1" applyAlignment="1">
      <alignment horizontal="left"/>
    </xf>
    <xf numFmtId="171" fontId="40" fillId="6" borderId="1" xfId="3" applyNumberFormat="1" applyFont="1" applyFill="1" applyBorder="1" applyAlignment="1">
      <alignment horizontal="center" vertical="center" wrapText="1"/>
    </xf>
    <xf numFmtId="171" fontId="10" fillId="6" borderId="29" xfId="3" applyNumberFormat="1" applyFont="1" applyFill="1" applyBorder="1" applyAlignment="1">
      <alignment horizontal="center" vertical="center" wrapText="1"/>
    </xf>
    <xf numFmtId="171" fontId="10" fillId="6" borderId="23" xfId="3" applyNumberFormat="1" applyFont="1" applyFill="1" applyBorder="1" applyAlignment="1">
      <alignment horizontal="center" vertical="center" wrapText="1"/>
    </xf>
    <xf numFmtId="171" fontId="10" fillId="6" borderId="24" xfId="3" applyNumberFormat="1" applyFont="1" applyFill="1" applyBorder="1" applyAlignment="1">
      <alignment horizontal="center" vertical="center" wrapText="1"/>
    </xf>
    <xf numFmtId="171" fontId="40" fillId="6" borderId="27" xfId="3" applyNumberFormat="1" applyFont="1" applyFill="1" applyBorder="1" applyAlignment="1">
      <alignment horizontal="center" vertical="center" wrapText="1"/>
    </xf>
    <xf numFmtId="171" fontId="40" fillId="6" borderId="28" xfId="3" applyNumberFormat="1" applyFont="1" applyFill="1" applyBorder="1" applyAlignment="1">
      <alignment horizontal="center" vertical="center" wrapText="1"/>
    </xf>
    <xf numFmtId="171" fontId="10" fillId="6" borderId="1" xfId="3" applyNumberFormat="1" applyFont="1" applyFill="1" applyBorder="1" applyAlignment="1">
      <alignment horizontal="center" vertical="center" wrapText="1"/>
    </xf>
    <xf numFmtId="171" fontId="10" fillId="6" borderId="27" xfId="3" applyNumberFormat="1" applyFont="1" applyFill="1" applyBorder="1" applyAlignment="1">
      <alignment horizontal="center" vertical="center" wrapText="1"/>
    </xf>
    <xf numFmtId="171" fontId="10" fillId="6" borderId="26" xfId="3" applyNumberFormat="1" applyFont="1" applyFill="1" applyBorder="1" applyAlignment="1">
      <alignment horizontal="center" vertical="center" wrapText="1"/>
    </xf>
    <xf numFmtId="171" fontId="10" fillId="6" borderId="28" xfId="3" applyNumberFormat="1" applyFont="1" applyFill="1" applyBorder="1" applyAlignment="1">
      <alignment horizontal="center" vertical="center" wrapText="1"/>
    </xf>
    <xf numFmtId="171" fontId="40" fillId="6" borderId="27" xfId="3" applyNumberFormat="1" applyFont="1" applyFill="1" applyBorder="1" applyAlignment="1">
      <alignment horizontal="center" vertical="center"/>
    </xf>
    <xf numFmtId="171" fontId="40" fillId="6" borderId="26" xfId="3" applyNumberFormat="1" applyFont="1" applyFill="1" applyBorder="1" applyAlignment="1">
      <alignment horizontal="center" vertical="center"/>
    </xf>
    <xf numFmtId="171" fontId="40" fillId="6" borderId="29" xfId="3" applyNumberFormat="1" applyFont="1" applyFill="1" applyBorder="1" applyAlignment="1">
      <alignment horizontal="center" vertical="center" wrapText="1"/>
    </xf>
    <xf numFmtId="171" fontId="40" fillId="6" borderId="23" xfId="3" applyNumberFormat="1" applyFont="1" applyFill="1" applyBorder="1" applyAlignment="1">
      <alignment horizontal="center" vertical="center" wrapText="1"/>
    </xf>
    <xf numFmtId="171" fontId="40" fillId="6" borderId="24" xfId="3" applyNumberFormat="1" applyFont="1" applyFill="1" applyBorder="1" applyAlignment="1">
      <alignment horizontal="center" vertical="center" wrapText="1"/>
    </xf>
    <xf numFmtId="171" fontId="10" fillId="6" borderId="31" xfId="3" applyNumberFormat="1" applyFont="1" applyFill="1" applyBorder="1" applyAlignment="1">
      <alignment horizontal="center" vertical="center" wrapText="1"/>
    </xf>
    <xf numFmtId="171" fontId="10" fillId="6" borderId="30" xfId="3" applyNumberFormat="1" applyFont="1" applyFill="1" applyBorder="1" applyAlignment="1">
      <alignment horizontal="center" vertical="center" wrapText="1"/>
    </xf>
    <xf numFmtId="171" fontId="40" fillId="6" borderId="26" xfId="3" applyNumberFormat="1" applyFont="1" applyFill="1" applyBorder="1" applyAlignment="1">
      <alignment horizontal="center" vertical="center" wrapText="1"/>
    </xf>
    <xf numFmtId="0" fontId="24" fillId="0" borderId="0" xfId="3" applyFont="1" applyAlignment="1">
      <alignment horizontal="center" vertical="center" wrapText="1"/>
    </xf>
    <xf numFmtId="0" fontId="98" fillId="0" borderId="0" xfId="16" applyFont="1" applyAlignment="1">
      <alignment horizontal="left"/>
    </xf>
    <xf numFmtId="0" fontId="22" fillId="5" borderId="0" xfId="3" applyFont="1" applyFill="1" applyAlignment="1">
      <alignment horizontal="center"/>
    </xf>
    <xf numFmtId="0" fontId="10" fillId="6" borderId="1" xfId="3" applyFont="1" applyFill="1" applyBorder="1" applyAlignment="1">
      <alignment horizontal="center"/>
    </xf>
    <xf numFmtId="171" fontId="40" fillId="6" borderId="30" xfId="3" applyNumberFormat="1" applyFont="1" applyFill="1" applyBorder="1" applyAlignment="1">
      <alignment horizontal="center" vertical="center" wrapText="1"/>
    </xf>
    <xf numFmtId="171" fontId="40" fillId="6" borderId="22" xfId="3" applyNumberFormat="1" applyFont="1" applyFill="1" applyBorder="1" applyAlignment="1">
      <alignment horizontal="center" vertical="center" wrapText="1"/>
    </xf>
    <xf numFmtId="171" fontId="40" fillId="6" borderId="19" xfId="3" applyNumberFormat="1" applyFont="1" applyFill="1" applyBorder="1" applyAlignment="1">
      <alignment horizontal="center" vertical="center" wrapText="1"/>
    </xf>
    <xf numFmtId="171" fontId="40" fillId="6" borderId="31" xfId="3" applyNumberFormat="1" applyFont="1" applyFill="1" applyBorder="1" applyAlignment="1">
      <alignment horizontal="center" vertical="center" wrapText="1"/>
    </xf>
    <xf numFmtId="171" fontId="40" fillId="6" borderId="25" xfId="3" applyNumberFormat="1" applyFont="1" applyFill="1" applyBorder="1" applyAlignment="1">
      <alignment horizontal="center" vertical="center" wrapText="1"/>
    </xf>
    <xf numFmtId="171" fontId="40" fillId="6" borderId="21" xfId="3" applyNumberFormat="1" applyFont="1" applyFill="1" applyBorder="1" applyAlignment="1">
      <alignment horizontal="center" vertical="center" wrapText="1"/>
    </xf>
    <xf numFmtId="171" fontId="10" fillId="10" borderId="1" xfId="3" applyNumberFormat="1" applyFont="1" applyFill="1" applyBorder="1" applyAlignment="1">
      <alignment horizontal="center" vertical="center" wrapText="1"/>
    </xf>
    <xf numFmtId="171" fontId="86" fillId="10" borderId="29" xfId="4" applyNumberFormat="1" applyFont="1" applyFill="1" applyBorder="1" applyAlignment="1">
      <alignment horizontal="center" vertical="center" wrapText="1"/>
    </xf>
    <xf numFmtId="171" fontId="86" fillId="10" borderId="24" xfId="4" applyNumberFormat="1" applyFont="1" applyFill="1" applyBorder="1" applyAlignment="1">
      <alignment horizontal="center" vertical="center" wrapText="1"/>
    </xf>
    <xf numFmtId="171" fontId="86" fillId="10" borderId="27" xfId="4" applyNumberFormat="1" applyFont="1" applyFill="1" applyBorder="1" applyAlignment="1">
      <alignment horizontal="center" vertical="center" wrapText="1"/>
    </xf>
    <xf numFmtId="171" fontId="86" fillId="10" borderId="28" xfId="4" applyNumberFormat="1" applyFont="1" applyFill="1" applyBorder="1" applyAlignment="1">
      <alignment horizontal="center" vertical="center" wrapText="1"/>
    </xf>
    <xf numFmtId="171" fontId="86" fillId="10" borderId="23" xfId="4" applyNumberFormat="1" applyFont="1" applyFill="1" applyBorder="1" applyAlignment="1">
      <alignment horizontal="center" vertical="center" wrapText="1"/>
    </xf>
    <xf numFmtId="171" fontId="86" fillId="10" borderId="1" xfId="4" applyNumberFormat="1" applyFont="1" applyFill="1" applyBorder="1" applyAlignment="1">
      <alignment horizontal="center" vertical="center" wrapText="1"/>
    </xf>
    <xf numFmtId="171" fontId="86" fillId="10" borderId="31" xfId="4" applyNumberFormat="1" applyFont="1" applyFill="1" applyBorder="1" applyAlignment="1">
      <alignment horizontal="center" vertical="center" wrapText="1"/>
    </xf>
    <xf numFmtId="171" fontId="86" fillId="10" borderId="25" xfId="4" applyNumberFormat="1" applyFont="1" applyFill="1" applyBorder="1" applyAlignment="1">
      <alignment horizontal="center" vertical="center" wrapText="1"/>
    </xf>
    <xf numFmtId="171" fontId="86" fillId="10" borderId="21" xfId="4" applyNumberFormat="1" applyFont="1" applyFill="1" applyBorder="1" applyAlignment="1">
      <alignment horizontal="center" vertical="center" wrapText="1"/>
    </xf>
    <xf numFmtId="171" fontId="86" fillId="10" borderId="32" xfId="4" applyNumberFormat="1" applyFont="1" applyFill="1" applyBorder="1" applyAlignment="1">
      <alignment horizontal="center" vertical="center" wrapText="1"/>
    </xf>
    <xf numFmtId="171" fontId="86" fillId="10" borderId="30" xfId="4" applyNumberFormat="1" applyFont="1" applyFill="1" applyBorder="1" applyAlignment="1">
      <alignment horizontal="center" vertical="center" wrapText="1"/>
    </xf>
    <xf numFmtId="171" fontId="86" fillId="10" borderId="0" xfId="4" applyNumberFormat="1" applyFont="1" applyFill="1" applyAlignment="1">
      <alignment horizontal="center" vertical="center" wrapText="1"/>
    </xf>
    <xf numFmtId="171" fontId="86" fillId="10" borderId="22" xfId="4" applyNumberFormat="1" applyFont="1" applyFill="1" applyBorder="1" applyAlignment="1">
      <alignment horizontal="center" vertical="center" wrapText="1"/>
    </xf>
    <xf numFmtId="171" fontId="86" fillId="10" borderId="20" xfId="4" applyNumberFormat="1" applyFont="1" applyFill="1" applyBorder="1" applyAlignment="1">
      <alignment horizontal="center" vertical="center" wrapText="1"/>
    </xf>
    <xf numFmtId="171" fontId="86" fillId="10" borderId="19" xfId="4" applyNumberFormat="1" applyFont="1" applyFill="1" applyBorder="1" applyAlignment="1">
      <alignment horizontal="center" vertical="center" wrapText="1"/>
    </xf>
    <xf numFmtId="171" fontId="86" fillId="10" borderId="26" xfId="4" applyNumberFormat="1" applyFont="1" applyFill="1" applyBorder="1" applyAlignment="1">
      <alignment horizontal="center" vertical="center" wrapText="1"/>
    </xf>
    <xf numFmtId="0" fontId="99" fillId="6" borderId="27" xfId="4" applyFont="1" applyFill="1" applyBorder="1" applyAlignment="1">
      <alignment horizontal="center"/>
    </xf>
    <xf numFmtId="0" fontId="99" fillId="6" borderId="26" xfId="4" applyFont="1" applyFill="1" applyBorder="1" applyAlignment="1">
      <alignment horizontal="center"/>
    </xf>
    <xf numFmtId="0" fontId="99" fillId="6" borderId="28" xfId="4" applyFont="1" applyFill="1" applyBorder="1" applyAlignment="1">
      <alignment horizontal="center"/>
    </xf>
    <xf numFmtId="0" fontId="97" fillId="5" borderId="0" xfId="3" applyFont="1" applyFill="1" applyAlignment="1">
      <alignment horizontal="center"/>
    </xf>
    <xf numFmtId="0" fontId="87" fillId="0" borderId="0" xfId="16" applyFont="1" applyAlignment="1">
      <alignment horizontal="left"/>
    </xf>
    <xf numFmtId="0" fontId="86" fillId="4" borderId="0" xfId="3" applyFont="1" applyFill="1" applyAlignment="1">
      <alignment horizontal="left" wrapText="1"/>
    </xf>
    <xf numFmtId="0" fontId="86" fillId="10" borderId="27" xfId="4" applyFont="1" applyFill="1" applyBorder="1" applyAlignment="1">
      <alignment horizontal="center"/>
    </xf>
    <xf numFmtId="0" fontId="86" fillId="10" borderId="26" xfId="4" applyFont="1" applyFill="1" applyBorder="1" applyAlignment="1">
      <alignment horizontal="center"/>
    </xf>
    <xf numFmtId="0" fontId="86" fillId="10" borderId="28" xfId="4" applyFont="1" applyFill="1" applyBorder="1" applyAlignment="1">
      <alignment horizontal="center"/>
    </xf>
    <xf numFmtId="0" fontId="66" fillId="11" borderId="1" xfId="3" applyFont="1" applyFill="1" applyBorder="1" applyAlignment="1">
      <alignment horizontal="center" wrapText="1"/>
    </xf>
    <xf numFmtId="0" fontId="67" fillId="11" borderId="1" xfId="0" applyFont="1" applyFill="1" applyBorder="1" applyAlignment="1">
      <alignment horizontal="center" wrapText="1"/>
    </xf>
    <xf numFmtId="0" fontId="10" fillId="0" borderId="0" xfId="3" applyFont="1" applyAlignment="1">
      <alignment horizontal="center"/>
    </xf>
    <xf numFmtId="0" fontId="10" fillId="10" borderId="27" xfId="3" applyFont="1" applyFill="1" applyBorder="1" applyAlignment="1">
      <alignment horizontal="center"/>
    </xf>
    <xf numFmtId="0" fontId="10" fillId="10" borderId="26" xfId="3" applyFont="1" applyFill="1" applyBorder="1" applyAlignment="1">
      <alignment horizontal="center"/>
    </xf>
    <xf numFmtId="0" fontId="10" fillId="10" borderId="28" xfId="3" applyFont="1" applyFill="1" applyBorder="1" applyAlignment="1">
      <alignment horizontal="center"/>
    </xf>
    <xf numFmtId="0" fontId="10" fillId="0" borderId="0" xfId="3" applyFont="1"/>
    <xf numFmtId="0" fontId="10" fillId="10" borderId="27" xfId="3" applyFont="1" applyFill="1" applyBorder="1" applyAlignment="1">
      <alignment horizontal="center" vertical="center" wrapText="1"/>
    </xf>
    <xf numFmtId="0" fontId="10" fillId="10" borderId="26" xfId="3" applyFont="1" applyFill="1" applyBorder="1" applyAlignment="1">
      <alignment horizontal="center" vertical="center" wrapText="1"/>
    </xf>
    <xf numFmtId="0" fontId="10" fillId="10" borderId="28" xfId="3" applyFont="1" applyFill="1" applyBorder="1" applyAlignment="1">
      <alignment horizontal="center" vertical="center" wrapText="1"/>
    </xf>
    <xf numFmtId="3" fontId="66" fillId="11" borderId="1" xfId="3" applyNumberFormat="1" applyFont="1" applyFill="1" applyBorder="1" applyAlignment="1">
      <alignment horizontal="center" wrapText="1"/>
    </xf>
    <xf numFmtId="0" fontId="10" fillId="0" borderId="20" xfId="3" applyFont="1" applyBorder="1"/>
    <xf numFmtId="0" fontId="10" fillId="10" borderId="31" xfId="16" applyFont="1" applyFill="1" applyBorder="1" applyAlignment="1">
      <alignment horizontal="center" vertical="center" wrapText="1"/>
    </xf>
    <xf numFmtId="0" fontId="10" fillId="10" borderId="32" xfId="16" applyFont="1" applyFill="1" applyBorder="1" applyAlignment="1">
      <alignment horizontal="center" vertical="center" wrapText="1"/>
    </xf>
    <xf numFmtId="0" fontId="10" fillId="10" borderId="30" xfId="16" applyFont="1" applyFill="1" applyBorder="1" applyAlignment="1">
      <alignment horizontal="center" vertical="center" wrapText="1"/>
    </xf>
    <xf numFmtId="0" fontId="10" fillId="10" borderId="21" xfId="16" applyFont="1" applyFill="1" applyBorder="1" applyAlignment="1">
      <alignment horizontal="center" vertical="center" wrapText="1"/>
    </xf>
    <xf numFmtId="0" fontId="10" fillId="10" borderId="20" xfId="16" applyFont="1" applyFill="1" applyBorder="1" applyAlignment="1">
      <alignment horizontal="center" vertical="center" wrapText="1"/>
    </xf>
    <xf numFmtId="0" fontId="10" fillId="10" borderId="19" xfId="16" applyFont="1" applyFill="1" applyBorder="1" applyAlignment="1">
      <alignment horizontal="center" vertical="center" wrapText="1"/>
    </xf>
    <xf numFmtId="0" fontId="10" fillId="10" borderId="1" xfId="3" applyFont="1" applyFill="1" applyBorder="1" applyAlignment="1">
      <alignment horizontal="center" vertical="center" wrapText="1"/>
    </xf>
    <xf numFmtId="0" fontId="66" fillId="11" borderId="1" xfId="3" applyFont="1" applyFill="1" applyBorder="1" applyAlignment="1">
      <alignment horizontal="center" vertical="center" wrapText="1"/>
    </xf>
    <xf numFmtId="0" fontId="67" fillId="11" borderId="1" xfId="0" applyFont="1" applyFill="1" applyBorder="1" applyAlignment="1">
      <alignment horizontal="center" vertical="center" wrapText="1"/>
    </xf>
    <xf numFmtId="0" fontId="69" fillId="11" borderId="27" xfId="3" applyFont="1" applyFill="1" applyBorder="1" applyAlignment="1">
      <alignment horizontal="center"/>
    </xf>
    <xf numFmtId="0" fontId="69" fillId="11" borderId="26" xfId="3" applyFont="1" applyFill="1" applyBorder="1" applyAlignment="1">
      <alignment horizontal="center"/>
    </xf>
    <xf numFmtId="0" fontId="69" fillId="11" borderId="28" xfId="3" applyFont="1" applyFill="1" applyBorder="1" applyAlignment="1">
      <alignment horizontal="center"/>
    </xf>
    <xf numFmtId="3" fontId="66" fillId="11" borderId="27" xfId="3" applyNumberFormat="1" applyFont="1" applyFill="1" applyBorder="1" applyAlignment="1">
      <alignment horizontal="center" vertical="center"/>
    </xf>
    <xf numFmtId="0" fontId="66" fillId="11" borderId="26" xfId="3" applyFont="1" applyFill="1" applyBorder="1" applyAlignment="1">
      <alignment horizontal="center" vertical="center"/>
    </xf>
    <xf numFmtId="0" fontId="66" fillId="11" borderId="28" xfId="3" applyFont="1" applyFill="1" applyBorder="1" applyAlignment="1">
      <alignment horizontal="center" vertical="center"/>
    </xf>
    <xf numFmtId="0" fontId="10" fillId="6" borderId="27" xfId="16" applyFont="1" applyFill="1" applyBorder="1" applyAlignment="1">
      <alignment horizontal="center" wrapText="1"/>
    </xf>
    <xf numFmtId="0" fontId="10" fillId="6" borderId="26" xfId="16" applyFont="1" applyFill="1" applyBorder="1" applyAlignment="1">
      <alignment horizontal="center" wrapText="1"/>
    </xf>
    <xf numFmtId="0" fontId="10" fillId="6" borderId="28" xfId="16" applyFont="1" applyFill="1" applyBorder="1" applyAlignment="1">
      <alignment horizontal="center" wrapText="1"/>
    </xf>
    <xf numFmtId="0" fontId="10" fillId="0" borderId="27" xfId="16" applyFont="1" applyBorder="1" applyAlignment="1">
      <alignment horizontal="center"/>
    </xf>
    <xf numFmtId="0" fontId="10" fillId="0" borderId="26" xfId="16" applyFont="1" applyBorder="1" applyAlignment="1">
      <alignment horizontal="center"/>
    </xf>
    <xf numFmtId="0" fontId="10" fillId="0" borderId="28" xfId="16" applyFont="1" applyBorder="1" applyAlignment="1">
      <alignment horizontal="center"/>
    </xf>
    <xf numFmtId="0" fontId="62" fillId="5" borderId="0" xfId="3" applyFont="1" applyFill="1" applyAlignment="1">
      <alignment horizontal="center"/>
    </xf>
    <xf numFmtId="0" fontId="10" fillId="11" borderId="27" xfId="16" applyFont="1" applyFill="1" applyBorder="1" applyAlignment="1">
      <alignment horizontal="center"/>
    </xf>
    <xf numFmtId="0" fontId="10" fillId="11" borderId="26" xfId="16" applyFont="1" applyFill="1" applyBorder="1" applyAlignment="1">
      <alignment horizontal="center"/>
    </xf>
    <xf numFmtId="0" fontId="10" fillId="11" borderId="28" xfId="16" applyFont="1" applyFill="1" applyBorder="1" applyAlignment="1">
      <alignment horizontal="center"/>
    </xf>
    <xf numFmtId="0" fontId="10" fillId="0" borderId="0" xfId="3" quotePrefix="1" applyFont="1" applyAlignment="1">
      <alignment horizontal="right" wrapText="1"/>
    </xf>
    <xf numFmtId="0" fontId="10" fillId="0" borderId="0" xfId="3" applyFont="1" applyAlignment="1">
      <alignment horizontal="center" wrapText="1"/>
    </xf>
    <xf numFmtId="0" fontId="71" fillId="11" borderId="27" xfId="16" applyFont="1" applyFill="1" applyBorder="1" applyAlignment="1">
      <alignment horizontal="center" wrapText="1"/>
    </xf>
    <xf numFmtId="0" fontId="71" fillId="11" borderId="26" xfId="16" applyFont="1" applyFill="1" applyBorder="1" applyAlignment="1">
      <alignment horizontal="center" wrapText="1"/>
    </xf>
    <xf numFmtId="0" fontId="71" fillId="11" borderId="28" xfId="16" applyFont="1" applyFill="1" applyBorder="1" applyAlignment="1">
      <alignment horizontal="center" wrapText="1"/>
    </xf>
    <xf numFmtId="0" fontId="10" fillId="0" borderId="0" xfId="16" applyFont="1" applyAlignment="1">
      <alignment horizontal="center"/>
    </xf>
    <xf numFmtId="0" fontId="9" fillId="0" borderId="0" xfId="3" quotePrefix="1" applyFont="1" applyAlignment="1">
      <alignment horizontal="left"/>
    </xf>
    <xf numFmtId="0" fontId="35" fillId="0" borderId="0" xfId="3" applyFont="1" applyAlignment="1">
      <alignment wrapText="1"/>
    </xf>
    <xf numFmtId="0" fontId="96" fillId="0" borderId="0" xfId="0" applyFont="1" applyAlignment="1">
      <alignment wrapText="1"/>
    </xf>
    <xf numFmtId="0" fontId="10" fillId="10" borderId="27" xfId="16" applyFont="1" applyFill="1" applyBorder="1" applyAlignment="1">
      <alignment horizontal="center"/>
    </xf>
    <xf numFmtId="0" fontId="10" fillId="10" borderId="26" xfId="16" applyFont="1" applyFill="1" applyBorder="1" applyAlignment="1">
      <alignment horizontal="center"/>
    </xf>
    <xf numFmtId="0" fontId="10" fillId="10" borderId="28" xfId="16" applyFont="1" applyFill="1" applyBorder="1" applyAlignment="1">
      <alignment horizontal="center"/>
    </xf>
    <xf numFmtId="0" fontId="102" fillId="6" borderId="8" xfId="0" applyFont="1" applyFill="1" applyBorder="1" applyAlignment="1">
      <alignment horizontal="center" vertical="center" wrapText="1"/>
    </xf>
    <xf numFmtId="0" fontId="102" fillId="6" borderId="18" xfId="0" applyFont="1" applyFill="1" applyBorder="1" applyAlignment="1">
      <alignment horizontal="center" vertical="center" wrapText="1"/>
    </xf>
    <xf numFmtId="0" fontId="102" fillId="6" borderId="9" xfId="0" applyFont="1" applyFill="1" applyBorder="1" applyAlignment="1">
      <alignment horizontal="center" vertical="center" wrapText="1"/>
    </xf>
    <xf numFmtId="0" fontId="102" fillId="6" borderId="17" xfId="0" applyFont="1" applyFill="1" applyBorder="1" applyAlignment="1">
      <alignment horizontal="center" vertical="center" wrapText="1"/>
    </xf>
    <xf numFmtId="0" fontId="102" fillId="6" borderId="16" xfId="0" applyFont="1" applyFill="1" applyBorder="1" applyAlignment="1">
      <alignment horizontal="center" vertical="center" wrapText="1"/>
    </xf>
    <xf numFmtId="0" fontId="102" fillId="6" borderId="12" xfId="0" applyFont="1" applyFill="1" applyBorder="1" applyAlignment="1">
      <alignment horizontal="center" vertical="center" wrapText="1"/>
    </xf>
    <xf numFmtId="165" fontId="2" fillId="2" borderId="0" xfId="0" applyNumberFormat="1" applyFont="1" applyFill="1"/>
    <xf numFmtId="42" fontId="46" fillId="2" borderId="0" xfId="23" applyFont="1" applyFill="1"/>
    <xf numFmtId="42" fontId="2" fillId="2" borderId="0" xfId="23" applyFont="1" applyFill="1"/>
    <xf numFmtId="42" fontId="12" fillId="4" borderId="0" xfId="23" applyFont="1" applyFill="1"/>
    <xf numFmtId="42" fontId="12" fillId="4" borderId="0" xfId="23" applyFont="1" applyFill="1" applyAlignment="1">
      <alignment vertical="center"/>
    </xf>
    <xf numFmtId="42" fontId="46" fillId="4" borderId="0" xfId="23" applyFont="1" applyFill="1"/>
    <xf numFmtId="42" fontId="46" fillId="4" borderId="0" xfId="0" applyNumberFormat="1" applyFont="1" applyFill="1"/>
    <xf numFmtId="0" fontId="7" fillId="4" borderId="1" xfId="0" applyFont="1" applyFill="1" applyBorder="1" applyAlignment="1">
      <alignment wrapText="1"/>
    </xf>
    <xf numFmtId="0" fontId="46" fillId="4" borderId="1" xfId="0" applyFont="1" applyFill="1" applyBorder="1"/>
    <xf numFmtId="42" fontId="46" fillId="4" borderId="1" xfId="23" applyFont="1" applyFill="1" applyBorder="1"/>
    <xf numFmtId="0" fontId="7" fillId="4" borderId="1" xfId="0" applyFont="1" applyFill="1" applyBorder="1" applyAlignment="1">
      <alignment horizontal="left" wrapText="1"/>
    </xf>
    <xf numFmtId="165" fontId="46" fillId="4" borderId="1" xfId="0" applyNumberFormat="1" applyFont="1" applyFill="1" applyBorder="1"/>
    <xf numFmtId="0" fontId="7" fillId="4" borderId="1" xfId="0" applyFont="1" applyFill="1" applyBorder="1" applyAlignment="1">
      <alignment horizontal="left"/>
    </xf>
    <xf numFmtId="0" fontId="7" fillId="4" borderId="1" xfId="0" applyFont="1" applyFill="1" applyBorder="1"/>
    <xf numFmtId="0" fontId="48" fillId="4" borderId="1" xfId="0" applyFont="1" applyFill="1" applyBorder="1"/>
    <xf numFmtId="0" fontId="48" fillId="4" borderId="1" xfId="0" applyFont="1" applyFill="1" applyBorder="1" applyAlignment="1">
      <alignment horizontal="left"/>
    </xf>
    <xf numFmtId="169" fontId="24" fillId="5" borderId="34" xfId="1" applyNumberFormat="1" applyFont="1" applyFill="1" applyBorder="1" applyAlignment="1">
      <alignment horizontal="center" vertical="center" wrapText="1"/>
    </xf>
    <xf numFmtId="169" fontId="24" fillId="5" borderId="35" xfId="1" applyNumberFormat="1" applyFont="1" applyFill="1" applyBorder="1" applyAlignment="1">
      <alignment horizontal="center" vertical="center" wrapText="1"/>
    </xf>
    <xf numFmtId="169" fontId="24" fillId="5" borderId="36" xfId="1" applyNumberFormat="1" applyFont="1" applyFill="1" applyBorder="1" applyAlignment="1">
      <alignment horizontal="center" vertical="center" wrapText="1"/>
    </xf>
    <xf numFmtId="3" fontId="46" fillId="4" borderId="1" xfId="0" applyNumberFormat="1" applyFont="1" applyFill="1" applyBorder="1"/>
    <xf numFmtId="0" fontId="23" fillId="4" borderId="0" xfId="3" applyFont="1" applyFill="1" applyAlignment="1">
      <alignment horizontal="center"/>
    </xf>
  </cellXfs>
  <cellStyles count="24">
    <cellStyle name="Hipervínculo 2" xfId="22" xr:uid="{104C1BD0-14F3-41D6-A87F-D91133EE2734}"/>
    <cellStyle name="Millares" xfId="1" builtinId="3"/>
    <cellStyle name="Millares [0] 2" xfId="21" xr:uid="{BA1DDA78-9C06-4AC9-B086-15794A29438E}"/>
    <cellStyle name="Millares 2" xfId="10" xr:uid="{26C9FC4C-0CFE-4C3A-BBD9-509EF691FDFE}"/>
    <cellStyle name="Millares 2 2" xfId="19" xr:uid="{334CBFB8-452E-4766-8561-8D2D72A36E72}"/>
    <cellStyle name="Millares 3" xfId="15" xr:uid="{CFBD525D-8993-446F-B7DE-6E05ACE8C4B7}"/>
    <cellStyle name="Millares_007.Ejercicio 14A)" xfId="9" xr:uid="{97440784-CA8D-462A-8428-1688B413C15E}"/>
    <cellStyle name="Millares_Atribuida" xfId="12" xr:uid="{FB54FE59-03D6-4963-85F8-2A14B3E4E70F}"/>
    <cellStyle name="Moneda [0]" xfId="23" builtinId="7"/>
    <cellStyle name="Normal" xfId="0" builtinId="0"/>
    <cellStyle name="Normal 2" xfId="2" xr:uid="{00000000-0005-0000-0000-000003000000}"/>
    <cellStyle name="Normal 2 2" xfId="3" xr:uid="{00000000-0005-0000-0000-000004000000}"/>
    <cellStyle name="Normal 2 2 2" xfId="17" xr:uid="{D1A84F2A-47DF-416A-8B8A-AD5438ED0A8D}"/>
    <cellStyle name="Normal 2 2 3" xfId="4" xr:uid="{00000000-0005-0000-0000-000005000000}"/>
    <cellStyle name="Normal 2 3" xfId="11" xr:uid="{79C919E8-0CFC-4924-A330-C460C8D2BD49}"/>
    <cellStyle name="Normal 2 3 2" xfId="16" xr:uid="{A76C6089-0276-4707-AED7-FD7FDA25994F}"/>
    <cellStyle name="Normal 2_Ejercicio Nº 29" xfId="14" xr:uid="{C6DA9D93-D060-4C38-875A-27CAA8EFA734}"/>
    <cellStyle name="Normal 3" xfId="5" xr:uid="{00000000-0005-0000-0000-000006000000}"/>
    <cellStyle name="Normal 3 3 2" xfId="6" xr:uid="{00000000-0005-0000-0000-000007000000}"/>
    <cellStyle name="Normal 4" xfId="7" xr:uid="{00000000-0005-0000-0000-000008000000}"/>
    <cellStyle name="Normal 5" xfId="20" xr:uid="{9190042B-CBCC-4427-82E2-7B472BB28F2A}"/>
    <cellStyle name="Normal_Hoja1 2" xfId="18" xr:uid="{AC35B0C3-C493-461C-8E7C-7B307B28F1D8}"/>
    <cellStyle name="Porcentaje" xfId="8" builtinId="5"/>
    <cellStyle name="Porcentaje 2" xfId="13" xr:uid="{EE6517F8-C63E-40D8-870A-387B816B88C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65911"/>
      <color rgb="FFFCFCFC"/>
      <color rgb="FFF2F2F2"/>
      <color rgb="FFFCE4D6"/>
      <color rgb="FFD9E6E6"/>
      <color rgb="FFD9D9D9"/>
      <color rgb="FFDDEBF7"/>
      <color rgb="FFFFCC99"/>
      <color rgb="FFFFAE9E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emf"/><Relationship Id="rId1" Type="http://schemas.openxmlformats.org/officeDocument/2006/relationships/customXml" Target="../ink/ink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9.jpeg"/><Relationship Id="rId1" Type="http://schemas.openxmlformats.org/officeDocument/2006/relationships/image" Target="../media/image8.png"/><Relationship Id="rId4" Type="http://schemas.openxmlformats.org/officeDocument/2006/relationships/image" Target="../media/image1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2511389</xdr:colOff>
      <xdr:row>8</xdr:row>
      <xdr:rowOff>200788</xdr:rowOff>
    </xdr:from>
    <xdr:to>
      <xdr:col>2</xdr:col>
      <xdr:colOff>1073474</xdr:colOff>
      <xdr:row>8</xdr:row>
      <xdr:rowOff>201148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Entrada de lápiz 4">
              <a:extLst>
                <a:ext uri="{FF2B5EF4-FFF2-40B4-BE49-F238E27FC236}">
                  <a16:creationId xmlns:a16="http://schemas.microsoft.com/office/drawing/2014/main" id="{410F6DC7-216E-4614-BF0F-7997015A8A34}"/>
                </a:ext>
              </a:extLst>
            </xdr14:cNvPr>
            <xdr14:cNvContentPartPr/>
          </xdr14:nvContentPartPr>
          <xdr14:nvPr macro=""/>
          <xdr14:xfrm>
            <a:off x="7624080" y="1790640"/>
            <a:ext cx="360" cy="360"/>
          </xdr14:xfrm>
        </xdr:contentPart>
      </mc:Choice>
      <mc:Fallback xmlns="">
        <xdr:pic>
          <xdr:nvPicPr>
            <xdr:cNvPr id="5" name="Entrada de lápiz 4">
              <a:extLst>
                <a:ext uri="{FF2B5EF4-FFF2-40B4-BE49-F238E27FC236}">
                  <a16:creationId xmlns:a16="http://schemas.microsoft.com/office/drawing/2014/main" id="{410F6DC7-216E-4614-BF0F-7997015A8A34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615080" y="17816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3002714</xdr:colOff>
      <xdr:row>8</xdr:row>
      <xdr:rowOff>137068</xdr:rowOff>
    </xdr:from>
    <xdr:to>
      <xdr:col>3</xdr:col>
      <xdr:colOff>2699</xdr:colOff>
      <xdr:row>8</xdr:row>
      <xdr:rowOff>137428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6" name="Entrada de lápiz 5">
              <a:extLst>
                <a:ext uri="{FF2B5EF4-FFF2-40B4-BE49-F238E27FC236}">
                  <a16:creationId xmlns:a16="http://schemas.microsoft.com/office/drawing/2014/main" id="{2C4E09E0-8FDF-4044-B5A7-0F128B75E083}"/>
                </a:ext>
              </a:extLst>
            </xdr14:cNvPr>
            <xdr14:cNvContentPartPr/>
          </xdr14:nvContentPartPr>
          <xdr14:nvPr macro=""/>
          <xdr14:xfrm>
            <a:off x="8182080" y="1726920"/>
            <a:ext cx="360" cy="360"/>
          </xdr14:xfrm>
        </xdr:contentPart>
      </mc:Choice>
      <mc:Fallback xmlns="">
        <xdr:pic>
          <xdr:nvPicPr>
            <xdr:cNvPr id="6" name="Entrada de lápiz 5">
              <a:extLst>
                <a:ext uri="{FF2B5EF4-FFF2-40B4-BE49-F238E27FC236}">
                  <a16:creationId xmlns:a16="http://schemas.microsoft.com/office/drawing/2014/main" id="{2C4E09E0-8FDF-4044-B5A7-0F128B75E08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8173080" y="171792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152400</xdr:rowOff>
    </xdr:from>
    <xdr:to>
      <xdr:col>2</xdr:col>
      <xdr:colOff>361950</xdr:colOff>
      <xdr:row>3</xdr:row>
      <xdr:rowOff>133350</xdr:rowOff>
    </xdr:to>
    <xdr:pic>
      <xdr:nvPicPr>
        <xdr:cNvPr id="2" name="Imagen 1" descr="cid:image001.png@01CFC04E.66BC1CE0">
          <a:extLst>
            <a:ext uri="{FF2B5EF4-FFF2-40B4-BE49-F238E27FC236}">
              <a16:creationId xmlns:a16="http://schemas.microsoft.com/office/drawing/2014/main" id="{C606520A-F0AD-4753-80DB-EB28F82A3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42900"/>
          <a:ext cx="11239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733425" cy="485775"/>
    <xdr:pic>
      <xdr:nvPicPr>
        <xdr:cNvPr id="2" name="Imagen 1">
          <a:extLst>
            <a:ext uri="{FF2B5EF4-FFF2-40B4-BE49-F238E27FC236}">
              <a16:creationId xmlns:a16="http://schemas.microsoft.com/office/drawing/2014/main" id="{1037BDC6-7C36-4061-87B4-B7CB00A5E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42875"/>
          <a:ext cx="7334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361950</xdr:colOff>
      <xdr:row>21</xdr:row>
      <xdr:rowOff>19051</xdr:rowOff>
    </xdr:from>
    <xdr:to>
      <xdr:col>16</xdr:col>
      <xdr:colOff>390525</xdr:colOff>
      <xdr:row>23</xdr:row>
      <xdr:rowOff>76200</xdr:rowOff>
    </xdr:to>
    <xdr:sp macro="" textlink="">
      <xdr:nvSpPr>
        <xdr:cNvPr id="4" name="Flecha: hacia arriba 3">
          <a:extLst>
            <a:ext uri="{FF2B5EF4-FFF2-40B4-BE49-F238E27FC236}">
              <a16:creationId xmlns:a16="http://schemas.microsoft.com/office/drawing/2014/main" id="{053CC1A4-35A1-49F4-B9D2-3026DE62B7EA}"/>
            </a:ext>
          </a:extLst>
        </xdr:cNvPr>
        <xdr:cNvSpPr/>
      </xdr:nvSpPr>
      <xdr:spPr>
        <a:xfrm>
          <a:off x="7829550" y="5353051"/>
          <a:ext cx="428625" cy="352424"/>
        </a:xfrm>
        <a:prstGeom prst="upArrow">
          <a:avLst>
            <a:gd name="adj1" fmla="val 50000"/>
            <a:gd name="adj2" fmla="val 5156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10</xdr:col>
      <xdr:colOff>219075</xdr:colOff>
      <xdr:row>16</xdr:row>
      <xdr:rowOff>48668</xdr:rowOff>
    </xdr:from>
    <xdr:to>
      <xdr:col>14</xdr:col>
      <xdr:colOff>328268</xdr:colOff>
      <xdr:row>20</xdr:row>
      <xdr:rowOff>107613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4162D9DC-AA33-4D1D-973A-9EBED7729524}"/>
            </a:ext>
          </a:extLst>
        </xdr:cNvPr>
        <xdr:cNvCxnSpPr/>
      </xdr:nvCxnSpPr>
      <xdr:spPr>
        <a:xfrm flipH="1">
          <a:off x="5753100" y="3068093"/>
          <a:ext cx="1642718" cy="212587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13</xdr:col>
      <xdr:colOff>495300</xdr:colOff>
      <xdr:row>30</xdr:row>
      <xdr:rowOff>57150</xdr:rowOff>
    </xdr:from>
    <xdr:to>
      <xdr:col>28</xdr:col>
      <xdr:colOff>112395</xdr:colOff>
      <xdr:row>65</xdr:row>
      <xdr:rowOff>99060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E2964AE-90F5-84E0-76E2-8B7EAA97C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72300" y="7705725"/>
          <a:ext cx="5760720" cy="5318760"/>
        </a:xfrm>
        <a:prstGeom prst="rect">
          <a:avLst/>
        </a:prstGeom>
      </xdr:spPr>
    </xdr:pic>
    <xdr:clientData/>
  </xdr:twoCellAnchor>
  <xdr:twoCellAnchor editAs="oneCell">
    <xdr:from>
      <xdr:col>14</xdr:col>
      <xdr:colOff>66675</xdr:colOff>
      <xdr:row>7</xdr:row>
      <xdr:rowOff>104775</xdr:rowOff>
    </xdr:from>
    <xdr:to>
      <xdr:col>28</xdr:col>
      <xdr:colOff>1135</xdr:colOff>
      <xdr:row>15</xdr:row>
      <xdr:rowOff>123825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B6420615-F5FA-BB8A-C76A-4D9EE6E3D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34225" y="1266825"/>
          <a:ext cx="5487535" cy="1724025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28575</xdr:colOff>
      <xdr:row>23</xdr:row>
      <xdr:rowOff>57150</xdr:rowOff>
    </xdr:from>
    <xdr:to>
      <xdr:col>25</xdr:col>
      <xdr:colOff>232410</xdr:colOff>
      <xdr:row>26</xdr:row>
      <xdr:rowOff>127635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7726615-C154-52DD-758F-D9152E2AD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19825" y="5686425"/>
          <a:ext cx="5775960" cy="1051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967445</xdr:colOff>
      <xdr:row>36</xdr:row>
      <xdr:rowOff>7548</xdr:rowOff>
    </xdr:from>
    <xdr:to>
      <xdr:col>8</xdr:col>
      <xdr:colOff>1250417</xdr:colOff>
      <xdr:row>36</xdr:row>
      <xdr:rowOff>7548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4305A26D-1758-4CD5-824A-7C6EA1597B60}"/>
            </a:ext>
          </a:extLst>
        </xdr:cNvPr>
        <xdr:cNvSpPr/>
      </xdr:nvSpPr>
      <xdr:spPr>
        <a:xfrm>
          <a:off x="2510495" y="7132248"/>
          <a:ext cx="6747" cy="0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2800" b="1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8</xdr:col>
      <xdr:colOff>967445</xdr:colOff>
      <xdr:row>37</xdr:row>
      <xdr:rowOff>7548</xdr:rowOff>
    </xdr:from>
    <xdr:to>
      <xdr:col>8</xdr:col>
      <xdr:colOff>1250417</xdr:colOff>
      <xdr:row>37</xdr:row>
      <xdr:rowOff>7548</xdr:rowOff>
    </xdr:to>
    <xdr:sp macro="" textlink="">
      <xdr:nvSpPr>
        <xdr:cNvPr id="8" name="Elipse 7">
          <a:extLst>
            <a:ext uri="{FF2B5EF4-FFF2-40B4-BE49-F238E27FC236}">
              <a16:creationId xmlns:a16="http://schemas.microsoft.com/office/drawing/2014/main" id="{23AC4B6E-FE9D-4EB3-857A-E6B23A7014DA}"/>
            </a:ext>
          </a:extLst>
        </xdr:cNvPr>
        <xdr:cNvSpPr/>
      </xdr:nvSpPr>
      <xdr:spPr>
        <a:xfrm>
          <a:off x="8701745" y="8846748"/>
          <a:ext cx="282972" cy="0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2800" b="1">
              <a:solidFill>
                <a:sysClr val="windowText" lastClr="000000"/>
              </a:solidFill>
            </a:rPr>
            <a:t>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1247775</xdr:colOff>
      <xdr:row>38</xdr:row>
      <xdr:rowOff>95250</xdr:rowOff>
    </xdr:from>
    <xdr:to>
      <xdr:col>7</xdr:col>
      <xdr:colOff>1563619</xdr:colOff>
      <xdr:row>55</xdr:row>
      <xdr:rowOff>161511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0B4445D-A3EA-4F3D-9FA0-A8E60BEDF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1775" y="7086600"/>
          <a:ext cx="6011794" cy="28856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60699</xdr:colOff>
      <xdr:row>43</xdr:row>
      <xdr:rowOff>5043</xdr:rowOff>
    </xdr:from>
    <xdr:to>
      <xdr:col>15</xdr:col>
      <xdr:colOff>365499</xdr:colOff>
      <xdr:row>43</xdr:row>
      <xdr:rowOff>5043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F9102316-053C-4E97-B218-96A660EEF411}"/>
            </a:ext>
          </a:extLst>
        </xdr:cNvPr>
        <xdr:cNvSpPr/>
      </xdr:nvSpPr>
      <xdr:spPr>
        <a:xfrm>
          <a:off x="10728699" y="6643968"/>
          <a:ext cx="304800" cy="0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2800" b="1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18</xdr:col>
      <xdr:colOff>0</xdr:colOff>
      <xdr:row>38</xdr:row>
      <xdr:rowOff>0</xdr:rowOff>
    </xdr:from>
    <xdr:to>
      <xdr:col>18</xdr:col>
      <xdr:colOff>0</xdr:colOff>
      <xdr:row>43</xdr:row>
      <xdr:rowOff>0</xdr:rowOff>
    </xdr:to>
    <xdr:sp macro="" textlink="">
      <xdr:nvSpPr>
        <xdr:cNvPr id="3" name="Rectangle 13">
          <a:extLst>
            <a:ext uri="{FF2B5EF4-FFF2-40B4-BE49-F238E27FC236}">
              <a16:creationId xmlns:a16="http://schemas.microsoft.com/office/drawing/2014/main" id="{57B5F594-00D7-43C5-B309-6CD81A2B6241}"/>
            </a:ext>
          </a:extLst>
        </xdr:cNvPr>
        <xdr:cNvSpPr>
          <a:spLocks noChangeArrowheads="1"/>
        </xdr:cNvSpPr>
      </xdr:nvSpPr>
      <xdr:spPr bwMode="auto">
        <a:xfrm>
          <a:off x="12954000" y="5505450"/>
          <a:ext cx="0" cy="1133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s-CL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La base afecta para la tributación con el inciso primero del artículo 21 de la LIR son los retiros en calidad de afectos.</a:t>
          </a:r>
        </a:p>
      </xdr:txBody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24</xdr:row>
      <xdr:rowOff>171450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24C42102-9BB3-44C5-B64A-91D530F21F6B}"/>
            </a:ext>
          </a:extLst>
        </xdr:cNvPr>
        <xdr:cNvSpPr>
          <a:spLocks noChangeArrowheads="1"/>
        </xdr:cNvSpPr>
      </xdr:nvSpPr>
      <xdr:spPr bwMode="auto">
        <a:xfrm>
          <a:off x="12954000" y="2590800"/>
          <a:ext cx="0" cy="971550"/>
        </a:xfrm>
        <a:prstGeom prst="up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27</xdr:row>
      <xdr:rowOff>0</xdr:rowOff>
    </xdr:from>
    <xdr:to>
      <xdr:col>18</xdr:col>
      <xdr:colOff>0</xdr:colOff>
      <xdr:row>28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FADEE701-BDF8-4A6E-9341-32052A6081FD}"/>
            </a:ext>
          </a:extLst>
        </xdr:cNvPr>
        <xdr:cNvSpPr>
          <a:spLocks noChangeArrowheads="1"/>
        </xdr:cNvSpPr>
      </xdr:nvSpPr>
      <xdr:spPr bwMode="auto">
        <a:xfrm>
          <a:off x="12954000" y="3886200"/>
          <a:ext cx="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CL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Retiros Efectivos Sociedad " PLR Limitada. "</a:t>
          </a:r>
        </a:p>
      </xdr:txBody>
    </xdr:sp>
    <xdr:clientData/>
  </xdr:twoCellAnchor>
  <xdr:twoCellAnchor>
    <xdr:from>
      <xdr:col>18</xdr:col>
      <xdr:colOff>0</xdr:colOff>
      <xdr:row>35</xdr:row>
      <xdr:rowOff>104775</xdr:rowOff>
    </xdr:from>
    <xdr:to>
      <xdr:col>18</xdr:col>
      <xdr:colOff>0</xdr:colOff>
      <xdr:row>36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F76CC530-6F3C-483B-9059-656DACA8B8CE}"/>
            </a:ext>
          </a:extLst>
        </xdr:cNvPr>
        <xdr:cNvSpPr>
          <a:spLocks noChangeArrowheads="1"/>
        </xdr:cNvSpPr>
      </xdr:nvSpPr>
      <xdr:spPr bwMode="auto">
        <a:xfrm>
          <a:off x="12954000" y="5286375"/>
          <a:ext cx="0" cy="57150"/>
        </a:xfrm>
        <a:prstGeom prst="up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35</xdr:row>
      <xdr:rowOff>171450</xdr:rowOff>
    </xdr:from>
    <xdr:to>
      <xdr:col>18</xdr:col>
      <xdr:colOff>0</xdr:colOff>
      <xdr:row>36</xdr:row>
      <xdr:rowOff>0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8D561D65-21B4-4EDD-995A-38415B7284DE}"/>
            </a:ext>
          </a:extLst>
        </xdr:cNvPr>
        <xdr:cNvSpPr>
          <a:spLocks noChangeArrowheads="1"/>
        </xdr:cNvSpPr>
      </xdr:nvSpPr>
      <xdr:spPr bwMode="auto">
        <a:xfrm>
          <a:off x="12954000" y="5343525"/>
          <a:ext cx="0" cy="0"/>
        </a:xfrm>
        <a:prstGeom prst="up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185552</xdr:colOff>
      <xdr:row>36</xdr:row>
      <xdr:rowOff>61849</xdr:rowOff>
    </xdr:from>
    <xdr:to>
      <xdr:col>13</xdr:col>
      <xdr:colOff>1447306</xdr:colOff>
      <xdr:row>41</xdr:row>
      <xdr:rowOff>186402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574597F5-64CA-4746-A525-77BA7702C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11396" y="10032174"/>
          <a:ext cx="6519059" cy="1423417"/>
        </a:xfrm>
        <a:prstGeom prst="rect">
          <a:avLst/>
        </a:prstGeom>
      </xdr:spPr>
    </xdr:pic>
    <xdr:clientData/>
  </xdr:twoCellAnchor>
  <xdr:twoCellAnchor>
    <xdr:from>
      <xdr:col>15</xdr:col>
      <xdr:colOff>60699</xdr:colOff>
      <xdr:row>44</xdr:row>
      <xdr:rowOff>5043</xdr:rowOff>
    </xdr:from>
    <xdr:to>
      <xdr:col>15</xdr:col>
      <xdr:colOff>365499</xdr:colOff>
      <xdr:row>44</xdr:row>
      <xdr:rowOff>5043</xdr:rowOff>
    </xdr:to>
    <xdr:sp macro="" textlink="">
      <xdr:nvSpPr>
        <xdr:cNvPr id="11" name="Elipse 10">
          <a:extLst>
            <a:ext uri="{FF2B5EF4-FFF2-40B4-BE49-F238E27FC236}">
              <a16:creationId xmlns:a16="http://schemas.microsoft.com/office/drawing/2014/main" id="{8904F52E-D05C-408F-B78B-DEB6C6E02F4E}"/>
            </a:ext>
          </a:extLst>
        </xdr:cNvPr>
        <xdr:cNvSpPr/>
      </xdr:nvSpPr>
      <xdr:spPr>
        <a:xfrm>
          <a:off x="20006049" y="13044768"/>
          <a:ext cx="304800" cy="0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2800" b="1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13</xdr:col>
      <xdr:colOff>0</xdr:colOff>
      <xdr:row>32</xdr:row>
      <xdr:rowOff>104775</xdr:rowOff>
    </xdr:from>
    <xdr:to>
      <xdr:col>13</xdr:col>
      <xdr:colOff>0</xdr:colOff>
      <xdr:row>33</xdr:row>
      <xdr:rowOff>0</xdr:rowOff>
    </xdr:to>
    <xdr:sp macro="" textlink="">
      <xdr:nvSpPr>
        <xdr:cNvPr id="12" name="AutoShape 5">
          <a:extLst>
            <a:ext uri="{FF2B5EF4-FFF2-40B4-BE49-F238E27FC236}">
              <a16:creationId xmlns:a16="http://schemas.microsoft.com/office/drawing/2014/main" id="{A3B57687-6ECC-4039-94AA-E00D15B37358}"/>
            </a:ext>
          </a:extLst>
        </xdr:cNvPr>
        <xdr:cNvSpPr>
          <a:spLocks noChangeArrowheads="1"/>
        </xdr:cNvSpPr>
      </xdr:nvSpPr>
      <xdr:spPr bwMode="auto">
        <a:xfrm>
          <a:off x="25049513" y="9815327"/>
          <a:ext cx="0" cy="154998"/>
        </a:xfrm>
        <a:prstGeom prst="up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32</xdr:row>
      <xdr:rowOff>171450</xdr:rowOff>
    </xdr:from>
    <xdr:to>
      <xdr:col>13</xdr:col>
      <xdr:colOff>0</xdr:colOff>
      <xdr:row>33</xdr:row>
      <xdr:rowOff>0</xdr:rowOff>
    </xdr:to>
    <xdr:sp macro="" textlink="">
      <xdr:nvSpPr>
        <xdr:cNvPr id="14" name="AutoShape 6">
          <a:extLst>
            <a:ext uri="{FF2B5EF4-FFF2-40B4-BE49-F238E27FC236}">
              <a16:creationId xmlns:a16="http://schemas.microsoft.com/office/drawing/2014/main" id="{273D3F36-56B2-4279-9E2A-7C6F32E5CB27}"/>
            </a:ext>
          </a:extLst>
        </xdr:cNvPr>
        <xdr:cNvSpPr>
          <a:spLocks noChangeArrowheads="1"/>
        </xdr:cNvSpPr>
      </xdr:nvSpPr>
      <xdr:spPr bwMode="auto">
        <a:xfrm>
          <a:off x="25049513" y="9882002"/>
          <a:ext cx="0" cy="88323"/>
        </a:xfrm>
        <a:prstGeom prst="up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1447306</xdr:colOff>
      <xdr:row>39</xdr:row>
      <xdr:rowOff>123702</xdr:rowOff>
    </xdr:from>
    <xdr:to>
      <xdr:col>14</xdr:col>
      <xdr:colOff>321623</xdr:colOff>
      <xdr:row>41</xdr:row>
      <xdr:rowOff>74221</xdr:rowOff>
    </xdr:to>
    <xdr:sp macro="" textlink="">
      <xdr:nvSpPr>
        <xdr:cNvPr id="9" name="Flecha: a la derecha 8">
          <a:extLst>
            <a:ext uri="{FF2B5EF4-FFF2-40B4-BE49-F238E27FC236}">
              <a16:creationId xmlns:a16="http://schemas.microsoft.com/office/drawing/2014/main" id="{19941F73-E29B-4019-B132-DC7D46786F2F}"/>
            </a:ext>
          </a:extLst>
        </xdr:cNvPr>
        <xdr:cNvSpPr/>
      </xdr:nvSpPr>
      <xdr:spPr>
        <a:xfrm>
          <a:off x="18530455" y="10873345"/>
          <a:ext cx="581395" cy="47006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13</xdr:col>
      <xdr:colOff>0</xdr:colOff>
      <xdr:row>35</xdr:row>
      <xdr:rowOff>104775</xdr:rowOff>
    </xdr:from>
    <xdr:to>
      <xdr:col>13</xdr:col>
      <xdr:colOff>0</xdr:colOff>
      <xdr:row>36</xdr:row>
      <xdr:rowOff>0</xdr:rowOff>
    </xdr:to>
    <xdr:sp macro="" textlink="">
      <xdr:nvSpPr>
        <xdr:cNvPr id="15" name="AutoShape 5">
          <a:extLst>
            <a:ext uri="{FF2B5EF4-FFF2-40B4-BE49-F238E27FC236}">
              <a16:creationId xmlns:a16="http://schemas.microsoft.com/office/drawing/2014/main" id="{5609CDBE-8EB0-4025-871E-813DC833AFA0}"/>
            </a:ext>
          </a:extLst>
        </xdr:cNvPr>
        <xdr:cNvSpPr>
          <a:spLocks noChangeArrowheads="1"/>
        </xdr:cNvSpPr>
      </xdr:nvSpPr>
      <xdr:spPr bwMode="auto">
        <a:xfrm>
          <a:off x="17083149" y="9097859"/>
          <a:ext cx="0" cy="130258"/>
        </a:xfrm>
        <a:prstGeom prst="up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35</xdr:row>
      <xdr:rowOff>171450</xdr:rowOff>
    </xdr:from>
    <xdr:to>
      <xdr:col>13</xdr:col>
      <xdr:colOff>0</xdr:colOff>
      <xdr:row>36</xdr:row>
      <xdr:rowOff>0</xdr:rowOff>
    </xdr:to>
    <xdr:sp macro="" textlink="">
      <xdr:nvSpPr>
        <xdr:cNvPr id="16" name="AutoShape 6">
          <a:extLst>
            <a:ext uri="{FF2B5EF4-FFF2-40B4-BE49-F238E27FC236}">
              <a16:creationId xmlns:a16="http://schemas.microsoft.com/office/drawing/2014/main" id="{7CB980FF-B641-4CE6-B096-64CA63A74B88}"/>
            </a:ext>
          </a:extLst>
        </xdr:cNvPr>
        <xdr:cNvSpPr>
          <a:spLocks noChangeArrowheads="1"/>
        </xdr:cNvSpPr>
      </xdr:nvSpPr>
      <xdr:spPr bwMode="auto">
        <a:xfrm>
          <a:off x="17083149" y="9164534"/>
          <a:ext cx="0" cy="63583"/>
        </a:xfrm>
        <a:prstGeom prst="up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1995042</xdr:colOff>
      <xdr:row>5</xdr:row>
      <xdr:rowOff>0</xdr:rowOff>
    </xdr:from>
    <xdr:ext cx="182880" cy="153035"/>
    <xdr:sp macro="" textlink="">
      <xdr:nvSpPr>
        <xdr:cNvPr id="2" name="Shape 73">
          <a:extLst>
            <a:ext uri="{FF2B5EF4-FFF2-40B4-BE49-F238E27FC236}">
              <a16:creationId xmlns:a16="http://schemas.microsoft.com/office/drawing/2014/main" id="{27805FC6-5679-4ECB-8AC7-1B705F0D5584}"/>
            </a:ext>
          </a:extLst>
        </xdr:cNvPr>
        <xdr:cNvSpPr/>
      </xdr:nvSpPr>
      <xdr:spPr>
        <a:xfrm>
          <a:off x="2509392" y="866775"/>
          <a:ext cx="182880" cy="153035"/>
        </a:xfrm>
        <a:custGeom>
          <a:avLst/>
          <a:gdLst/>
          <a:ahLst/>
          <a:cxnLst/>
          <a:rect l="0" t="0" r="0" b="0"/>
          <a:pathLst>
            <a:path w="182880" h="153035">
              <a:moveTo>
                <a:pt x="182880" y="0"/>
              </a:moveTo>
              <a:lnTo>
                <a:pt x="0" y="0"/>
              </a:lnTo>
              <a:lnTo>
                <a:pt x="0" y="152450"/>
              </a:lnTo>
              <a:lnTo>
                <a:pt x="182880" y="152450"/>
              </a:lnTo>
              <a:lnTo>
                <a:pt x="182880" y="0"/>
              </a:lnTo>
              <a:close/>
            </a:path>
          </a:pathLst>
        </a:custGeom>
        <a:solidFill>
          <a:srgbClr val="F7F7F7">
            <a:alpha val="50000"/>
          </a:srgbClr>
        </a:solidFill>
      </xdr:spPr>
    </xdr:sp>
    <xdr:clientData/>
  </xdr:oneCellAnchor>
  <xdr:oneCellAnchor>
    <xdr:from>
      <xdr:col>7</xdr:col>
      <xdr:colOff>906653</xdr:colOff>
      <xdr:row>5</xdr:row>
      <xdr:rowOff>0</xdr:rowOff>
    </xdr:from>
    <xdr:ext cx="182880" cy="175260"/>
    <xdr:sp macro="" textlink="">
      <xdr:nvSpPr>
        <xdr:cNvPr id="3" name="Shape 84">
          <a:extLst>
            <a:ext uri="{FF2B5EF4-FFF2-40B4-BE49-F238E27FC236}">
              <a16:creationId xmlns:a16="http://schemas.microsoft.com/office/drawing/2014/main" id="{F557E6A1-A974-4E4C-8BA8-A010D8F03C54}"/>
            </a:ext>
          </a:extLst>
        </xdr:cNvPr>
        <xdr:cNvSpPr/>
      </xdr:nvSpPr>
      <xdr:spPr>
        <a:xfrm>
          <a:off x="8317103" y="866775"/>
          <a:ext cx="182880" cy="175260"/>
        </a:xfrm>
        <a:custGeom>
          <a:avLst/>
          <a:gdLst/>
          <a:ahLst/>
          <a:cxnLst/>
          <a:rect l="0" t="0" r="0" b="0"/>
          <a:pathLst>
            <a:path w="182880" h="175260">
              <a:moveTo>
                <a:pt x="182879" y="0"/>
              </a:moveTo>
              <a:lnTo>
                <a:pt x="0" y="0"/>
              </a:lnTo>
              <a:lnTo>
                <a:pt x="0" y="175259"/>
              </a:lnTo>
              <a:lnTo>
                <a:pt x="182879" y="175259"/>
              </a:lnTo>
              <a:lnTo>
                <a:pt x="182879" y="0"/>
              </a:lnTo>
              <a:close/>
            </a:path>
          </a:pathLst>
        </a:custGeom>
        <a:solidFill>
          <a:srgbClr val="F8F8F8">
            <a:alpha val="50000"/>
          </a:srgbClr>
        </a:solidFill>
      </xdr:spPr>
    </xdr:sp>
    <xdr:clientData/>
  </xdr:oneCellAnchor>
  <xdr:oneCellAnchor>
    <xdr:from>
      <xdr:col>2</xdr:col>
      <xdr:colOff>1995042</xdr:colOff>
      <xdr:row>5</xdr:row>
      <xdr:rowOff>0</xdr:rowOff>
    </xdr:from>
    <xdr:ext cx="182880" cy="153035"/>
    <xdr:sp macro="" textlink="">
      <xdr:nvSpPr>
        <xdr:cNvPr id="4" name="Shape 73">
          <a:extLst>
            <a:ext uri="{FF2B5EF4-FFF2-40B4-BE49-F238E27FC236}">
              <a16:creationId xmlns:a16="http://schemas.microsoft.com/office/drawing/2014/main" id="{5E6EF3A1-5AEA-4803-A645-D3F21B68BE6C}"/>
            </a:ext>
          </a:extLst>
        </xdr:cNvPr>
        <xdr:cNvSpPr/>
      </xdr:nvSpPr>
      <xdr:spPr>
        <a:xfrm>
          <a:off x="2509392" y="866775"/>
          <a:ext cx="182880" cy="153035"/>
        </a:xfrm>
        <a:custGeom>
          <a:avLst/>
          <a:gdLst/>
          <a:ahLst/>
          <a:cxnLst/>
          <a:rect l="0" t="0" r="0" b="0"/>
          <a:pathLst>
            <a:path w="182880" h="153035">
              <a:moveTo>
                <a:pt x="182880" y="0"/>
              </a:moveTo>
              <a:lnTo>
                <a:pt x="0" y="0"/>
              </a:lnTo>
              <a:lnTo>
                <a:pt x="0" y="152450"/>
              </a:lnTo>
              <a:lnTo>
                <a:pt x="182880" y="152450"/>
              </a:lnTo>
              <a:lnTo>
                <a:pt x="182880" y="0"/>
              </a:lnTo>
              <a:close/>
            </a:path>
          </a:pathLst>
        </a:custGeom>
        <a:solidFill>
          <a:srgbClr val="F7F7F7">
            <a:alpha val="50000"/>
          </a:srgbClr>
        </a:solidFill>
      </xdr:spPr>
    </xdr:sp>
    <xdr:clientData/>
  </xdr:oneCellAnchor>
  <xdr:oneCellAnchor>
    <xdr:from>
      <xdr:col>6</xdr:col>
      <xdr:colOff>725043</xdr:colOff>
      <xdr:row>49</xdr:row>
      <xdr:rowOff>0</xdr:rowOff>
    </xdr:from>
    <xdr:ext cx="182880" cy="175260"/>
    <xdr:sp macro="" textlink="">
      <xdr:nvSpPr>
        <xdr:cNvPr id="5" name="Shape 83">
          <a:extLst>
            <a:ext uri="{FF2B5EF4-FFF2-40B4-BE49-F238E27FC236}">
              <a16:creationId xmlns:a16="http://schemas.microsoft.com/office/drawing/2014/main" id="{5978CB3C-D690-4907-B1D3-388E909F788B}"/>
            </a:ext>
          </a:extLst>
        </xdr:cNvPr>
        <xdr:cNvSpPr/>
      </xdr:nvSpPr>
      <xdr:spPr>
        <a:xfrm>
          <a:off x="5773293" y="11258550"/>
          <a:ext cx="182880" cy="175260"/>
        </a:xfrm>
        <a:custGeom>
          <a:avLst/>
          <a:gdLst/>
          <a:ahLst/>
          <a:cxnLst/>
          <a:rect l="0" t="0" r="0" b="0"/>
          <a:pathLst>
            <a:path w="182880" h="175260">
              <a:moveTo>
                <a:pt x="182879" y="0"/>
              </a:moveTo>
              <a:lnTo>
                <a:pt x="0" y="0"/>
              </a:lnTo>
              <a:lnTo>
                <a:pt x="0" y="175259"/>
              </a:lnTo>
              <a:lnTo>
                <a:pt x="182879" y="175259"/>
              </a:lnTo>
              <a:lnTo>
                <a:pt x="182879" y="0"/>
              </a:lnTo>
              <a:close/>
            </a:path>
          </a:pathLst>
        </a:custGeom>
        <a:solidFill>
          <a:srgbClr val="F8F8F8">
            <a:alpha val="50000"/>
          </a:srgbClr>
        </a:solidFill>
      </xdr:spPr>
    </xdr:sp>
    <xdr:clientData/>
  </xdr:oneCellAnchor>
  <xdr:oneCellAnchor>
    <xdr:from>
      <xdr:col>8</xdr:col>
      <xdr:colOff>906653</xdr:colOff>
      <xdr:row>49</xdr:row>
      <xdr:rowOff>0</xdr:rowOff>
    </xdr:from>
    <xdr:ext cx="182880" cy="175260"/>
    <xdr:sp macro="" textlink="">
      <xdr:nvSpPr>
        <xdr:cNvPr id="6" name="Shape 84">
          <a:extLst>
            <a:ext uri="{FF2B5EF4-FFF2-40B4-BE49-F238E27FC236}">
              <a16:creationId xmlns:a16="http://schemas.microsoft.com/office/drawing/2014/main" id="{06C9FF45-F95B-4B69-AF70-C82203E57514}"/>
            </a:ext>
          </a:extLst>
        </xdr:cNvPr>
        <xdr:cNvSpPr/>
      </xdr:nvSpPr>
      <xdr:spPr>
        <a:xfrm>
          <a:off x="9202928" y="11258550"/>
          <a:ext cx="182880" cy="175260"/>
        </a:xfrm>
        <a:custGeom>
          <a:avLst/>
          <a:gdLst/>
          <a:ahLst/>
          <a:cxnLst/>
          <a:rect l="0" t="0" r="0" b="0"/>
          <a:pathLst>
            <a:path w="182880" h="175260">
              <a:moveTo>
                <a:pt x="182879" y="0"/>
              </a:moveTo>
              <a:lnTo>
                <a:pt x="0" y="0"/>
              </a:lnTo>
              <a:lnTo>
                <a:pt x="0" y="175259"/>
              </a:lnTo>
              <a:lnTo>
                <a:pt x="182879" y="175259"/>
              </a:lnTo>
              <a:lnTo>
                <a:pt x="182879" y="0"/>
              </a:lnTo>
              <a:close/>
            </a:path>
          </a:pathLst>
        </a:custGeom>
        <a:solidFill>
          <a:srgbClr val="F8F8F8">
            <a:alpha val="50000"/>
          </a:srgbClr>
        </a:solidFill>
      </xdr:spPr>
    </xdr:sp>
    <xdr:clientData/>
  </xdr:oneCellAnchor>
  <xdr:oneCellAnchor>
    <xdr:from>
      <xdr:col>4</xdr:col>
      <xdr:colOff>2176653</xdr:colOff>
      <xdr:row>65</xdr:row>
      <xdr:rowOff>111632</xdr:rowOff>
    </xdr:from>
    <xdr:ext cx="182880" cy="151130"/>
    <xdr:sp macro="" textlink="">
      <xdr:nvSpPr>
        <xdr:cNvPr id="7" name="Shape 85">
          <a:extLst>
            <a:ext uri="{FF2B5EF4-FFF2-40B4-BE49-F238E27FC236}">
              <a16:creationId xmlns:a16="http://schemas.microsoft.com/office/drawing/2014/main" id="{9C2CEFC7-CB21-4E8C-AB14-740769AEE03D}"/>
            </a:ext>
          </a:extLst>
        </xdr:cNvPr>
        <xdr:cNvSpPr/>
      </xdr:nvSpPr>
      <xdr:spPr>
        <a:xfrm>
          <a:off x="4596003" y="14923007"/>
          <a:ext cx="182880" cy="151130"/>
        </a:xfrm>
        <a:custGeom>
          <a:avLst/>
          <a:gdLst/>
          <a:ahLst/>
          <a:cxnLst/>
          <a:rect l="0" t="0" r="0" b="0"/>
          <a:pathLst>
            <a:path w="182880" h="151130">
              <a:moveTo>
                <a:pt x="0" y="150825"/>
              </a:moveTo>
              <a:lnTo>
                <a:pt x="182880" y="150825"/>
              </a:lnTo>
              <a:lnTo>
                <a:pt x="182880" y="0"/>
              </a:lnTo>
              <a:lnTo>
                <a:pt x="0" y="0"/>
              </a:lnTo>
              <a:lnTo>
                <a:pt x="0" y="150825"/>
              </a:lnTo>
              <a:close/>
            </a:path>
          </a:pathLst>
        </a:custGeom>
        <a:solidFill>
          <a:srgbClr val="F8F8F8">
            <a:alpha val="50000"/>
          </a:srgbClr>
        </a:solidFill>
      </xdr:spPr>
    </xdr:sp>
    <xdr:clientData/>
  </xdr:oneCellAnchor>
  <xdr:oneCellAnchor>
    <xdr:from>
      <xdr:col>8</xdr:col>
      <xdr:colOff>906653</xdr:colOff>
      <xdr:row>65</xdr:row>
      <xdr:rowOff>111632</xdr:rowOff>
    </xdr:from>
    <xdr:ext cx="182880" cy="151130"/>
    <xdr:sp macro="" textlink="">
      <xdr:nvSpPr>
        <xdr:cNvPr id="8" name="Shape 86">
          <a:extLst>
            <a:ext uri="{FF2B5EF4-FFF2-40B4-BE49-F238E27FC236}">
              <a16:creationId xmlns:a16="http://schemas.microsoft.com/office/drawing/2014/main" id="{F8A51524-35DA-40D3-8073-D6D1FF68C17C}"/>
            </a:ext>
          </a:extLst>
        </xdr:cNvPr>
        <xdr:cNvSpPr/>
      </xdr:nvSpPr>
      <xdr:spPr>
        <a:xfrm>
          <a:off x="9202928" y="14923007"/>
          <a:ext cx="182880" cy="151130"/>
        </a:xfrm>
        <a:custGeom>
          <a:avLst/>
          <a:gdLst/>
          <a:ahLst/>
          <a:cxnLst/>
          <a:rect l="0" t="0" r="0" b="0"/>
          <a:pathLst>
            <a:path w="182880" h="151130">
              <a:moveTo>
                <a:pt x="0" y="150825"/>
              </a:moveTo>
              <a:lnTo>
                <a:pt x="182879" y="150825"/>
              </a:lnTo>
              <a:lnTo>
                <a:pt x="182879" y="0"/>
              </a:lnTo>
              <a:lnTo>
                <a:pt x="0" y="0"/>
              </a:lnTo>
              <a:lnTo>
                <a:pt x="0" y="150825"/>
              </a:lnTo>
              <a:close/>
            </a:path>
          </a:pathLst>
        </a:custGeom>
        <a:solidFill>
          <a:srgbClr val="F8F8F8">
            <a:alpha val="50000"/>
          </a:srgbClr>
        </a:solidFill>
      </xdr:spPr>
    </xdr:sp>
    <xdr:clientData/>
  </xdr:oneCellAnchor>
  <xdr:twoCellAnchor>
    <xdr:from>
      <xdr:col>4</xdr:col>
      <xdr:colOff>44450</xdr:colOff>
      <xdr:row>0</xdr:row>
      <xdr:rowOff>82550</xdr:rowOff>
    </xdr:from>
    <xdr:to>
      <xdr:col>8</xdr:col>
      <xdr:colOff>317500</xdr:colOff>
      <xdr:row>3</xdr:row>
      <xdr:rowOff>146050</xdr:rowOff>
    </xdr:to>
    <xdr:sp macro="" textlink="">
      <xdr:nvSpPr>
        <xdr:cNvPr id="9" name="Texto 91">
          <a:extLst>
            <a:ext uri="{FF2B5EF4-FFF2-40B4-BE49-F238E27FC236}">
              <a16:creationId xmlns:a16="http://schemas.microsoft.com/office/drawing/2014/main" id="{A2D39B97-EFDB-459A-9871-83B49A0CCC3F}"/>
            </a:ext>
          </a:extLst>
        </xdr:cNvPr>
        <xdr:cNvSpPr txBox="1">
          <a:spLocks noChangeArrowheads="1"/>
        </xdr:cNvSpPr>
      </xdr:nvSpPr>
      <xdr:spPr bwMode="auto">
        <a:xfrm>
          <a:off x="2949575" y="82550"/>
          <a:ext cx="5683250" cy="62547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CL" sz="1600" b="1" i="0" strike="noStrike">
              <a:solidFill>
                <a:sysClr val="windowText" lastClr="000000"/>
              </a:solidFill>
              <a:latin typeface="Montserrat Medium" panose="00000600000000000000" pitchFamily="2" charset="0"/>
              <a:cs typeface="Arial"/>
            </a:rPr>
            <a:t>AÑO  TRIBUTARIO  2025</a:t>
          </a:r>
        </a:p>
        <a:p>
          <a:pPr algn="ctr" rtl="0">
            <a:defRPr sz="1000"/>
          </a:pPr>
          <a:r>
            <a:rPr lang="es-CL" sz="1000" b="1" i="0" strike="noStrike">
              <a:solidFill>
                <a:sysClr val="windowText" lastClr="000000"/>
              </a:solidFill>
              <a:latin typeface="Montserrat Medium" panose="00000600000000000000" pitchFamily="2" charset="0"/>
              <a:cs typeface="Arial"/>
            </a:rPr>
            <a:t> </a:t>
          </a:r>
          <a:r>
            <a:rPr lang="es-CL" sz="1100" b="1" i="0" strike="noStrike">
              <a:solidFill>
                <a:sysClr val="windowText" lastClr="000000"/>
              </a:solidFill>
              <a:latin typeface="Montserrat Medium" panose="00000600000000000000" pitchFamily="2" charset="0"/>
              <a:cs typeface="Arial"/>
            </a:rPr>
            <a:t>IMPUESTOS ANUALES A LA RENTA</a:t>
          </a:r>
          <a:endParaRPr lang="es-CL" sz="1050" b="1" i="0" strike="noStrike">
            <a:solidFill>
              <a:sysClr val="windowText" lastClr="000000"/>
            </a:solidFill>
            <a:latin typeface="Montserrat Medium" panose="00000600000000000000" pitchFamily="2" charset="0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180212</xdr:colOff>
      <xdr:row>0</xdr:row>
      <xdr:rowOff>0</xdr:rowOff>
    </xdr:from>
    <xdr:ext cx="182880" cy="1143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26F34F2E-0180-447A-AAB8-DDCA6A683309}"/>
            </a:ext>
          </a:extLst>
        </xdr:cNvPr>
        <xdr:cNvSpPr/>
      </xdr:nvSpPr>
      <xdr:spPr>
        <a:xfrm>
          <a:off x="4733162" y="0"/>
          <a:ext cx="182880" cy="114300"/>
        </a:xfrm>
        <a:custGeom>
          <a:avLst/>
          <a:gdLst/>
          <a:ahLst/>
          <a:cxnLst/>
          <a:rect l="0" t="0" r="0" b="0"/>
          <a:pathLst>
            <a:path w="182880" h="114300">
              <a:moveTo>
                <a:pt x="182879" y="0"/>
              </a:moveTo>
              <a:lnTo>
                <a:pt x="0" y="0"/>
              </a:lnTo>
              <a:lnTo>
                <a:pt x="0" y="114300"/>
              </a:lnTo>
              <a:lnTo>
                <a:pt x="182879" y="114300"/>
              </a:lnTo>
              <a:lnTo>
                <a:pt x="182879" y="0"/>
              </a:lnTo>
              <a:close/>
            </a:path>
          </a:pathLst>
        </a:custGeom>
        <a:solidFill>
          <a:srgbClr val="F7F7F7">
            <a:alpha val="50000"/>
          </a:srgbClr>
        </a:solidFill>
      </xdr:spPr>
    </xdr:sp>
    <xdr:clientData/>
  </xdr:oneCellAnchor>
  <xdr:twoCellAnchor editAs="oneCell">
    <xdr:from>
      <xdr:col>13</xdr:col>
      <xdr:colOff>9525</xdr:colOff>
      <xdr:row>5</xdr:row>
      <xdr:rowOff>41678</xdr:rowOff>
    </xdr:from>
    <xdr:to>
      <xdr:col>19</xdr:col>
      <xdr:colOff>47625</xdr:colOff>
      <xdr:row>9</xdr:row>
      <xdr:rowOff>125321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36B9DEE-E94A-45A0-A81A-7EBC375AA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63075" y="984653"/>
          <a:ext cx="5276850" cy="85516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4114799</xdr:colOff>
      <xdr:row>28</xdr:row>
      <xdr:rowOff>38100</xdr:rowOff>
    </xdr:from>
    <xdr:to>
      <xdr:col>1</xdr:col>
      <xdr:colOff>4524375</xdr:colOff>
      <xdr:row>29</xdr:row>
      <xdr:rowOff>123826</xdr:rowOff>
    </xdr:to>
    <xdr:sp macro="" textlink="">
      <xdr:nvSpPr>
        <xdr:cNvPr id="21" name="Flecha: hacia arriba 20">
          <a:extLst>
            <a:ext uri="{FF2B5EF4-FFF2-40B4-BE49-F238E27FC236}">
              <a16:creationId xmlns:a16="http://schemas.microsoft.com/office/drawing/2014/main" id="{334A5817-D239-4B92-9B2A-434B43BE098D}"/>
            </a:ext>
          </a:extLst>
        </xdr:cNvPr>
        <xdr:cNvSpPr/>
      </xdr:nvSpPr>
      <xdr:spPr>
        <a:xfrm>
          <a:off x="4352924" y="6524625"/>
          <a:ext cx="409576" cy="314326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 editAs="oneCell">
    <xdr:from>
      <xdr:col>1</xdr:col>
      <xdr:colOff>1095375</xdr:colOff>
      <xdr:row>29</xdr:row>
      <xdr:rowOff>142875</xdr:rowOff>
    </xdr:from>
    <xdr:to>
      <xdr:col>2</xdr:col>
      <xdr:colOff>342900</xdr:colOff>
      <xdr:row>30</xdr:row>
      <xdr:rowOff>180883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538D8768-0E58-4288-9454-1D08B24A4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0" y="6858000"/>
          <a:ext cx="4991100" cy="27613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542797</xdr:colOff>
      <xdr:row>22</xdr:row>
      <xdr:rowOff>111632</xdr:rowOff>
    </xdr:from>
    <xdr:ext cx="183515" cy="186055"/>
    <xdr:sp macro="" textlink="">
      <xdr:nvSpPr>
        <xdr:cNvPr id="2" name="Shape 43">
          <a:extLst>
            <a:ext uri="{FF2B5EF4-FFF2-40B4-BE49-F238E27FC236}">
              <a16:creationId xmlns:a16="http://schemas.microsoft.com/office/drawing/2014/main" id="{A18E430D-D268-4442-A219-6D810C755DD0}"/>
            </a:ext>
          </a:extLst>
        </xdr:cNvPr>
        <xdr:cNvSpPr/>
      </xdr:nvSpPr>
      <xdr:spPr>
        <a:xfrm>
          <a:off x="12553822" y="7493507"/>
          <a:ext cx="183515" cy="186055"/>
        </a:xfrm>
        <a:custGeom>
          <a:avLst/>
          <a:gdLst/>
          <a:ahLst/>
          <a:cxnLst/>
          <a:rect l="0" t="0" r="0" b="0"/>
          <a:pathLst>
            <a:path w="183515" h="186055">
              <a:moveTo>
                <a:pt x="183184" y="0"/>
              </a:moveTo>
              <a:lnTo>
                <a:pt x="0" y="0"/>
              </a:lnTo>
              <a:lnTo>
                <a:pt x="0" y="185927"/>
              </a:lnTo>
              <a:lnTo>
                <a:pt x="183184" y="185927"/>
              </a:lnTo>
              <a:lnTo>
                <a:pt x="183184" y="0"/>
              </a:lnTo>
              <a:close/>
            </a:path>
          </a:pathLst>
        </a:custGeom>
        <a:solidFill>
          <a:srgbClr val="F7F7F7">
            <a:alpha val="50000"/>
          </a:srgbClr>
        </a:solidFill>
      </xdr:spPr>
    </xdr:sp>
    <xdr:clientData/>
  </xdr:oneCellAnchor>
  <xdr:oneCellAnchor>
    <xdr:from>
      <xdr:col>15</xdr:col>
      <xdr:colOff>173863</xdr:colOff>
      <xdr:row>25</xdr:row>
      <xdr:rowOff>206248</xdr:rowOff>
    </xdr:from>
    <xdr:ext cx="182880" cy="327660"/>
    <xdr:sp macro="" textlink="">
      <xdr:nvSpPr>
        <xdr:cNvPr id="3" name="Shape 47">
          <a:extLst>
            <a:ext uri="{FF2B5EF4-FFF2-40B4-BE49-F238E27FC236}">
              <a16:creationId xmlns:a16="http://schemas.microsoft.com/office/drawing/2014/main" id="{E023A2AE-52C3-4467-B834-CF717436269D}"/>
            </a:ext>
          </a:extLst>
        </xdr:cNvPr>
        <xdr:cNvSpPr/>
      </xdr:nvSpPr>
      <xdr:spPr>
        <a:xfrm>
          <a:off x="16928338" y="8464423"/>
          <a:ext cx="182880" cy="327660"/>
        </a:xfrm>
        <a:custGeom>
          <a:avLst/>
          <a:gdLst/>
          <a:ahLst/>
          <a:cxnLst/>
          <a:rect l="0" t="0" r="0" b="0"/>
          <a:pathLst>
            <a:path w="182880" h="327660">
              <a:moveTo>
                <a:pt x="182879" y="0"/>
              </a:moveTo>
              <a:lnTo>
                <a:pt x="0" y="0"/>
              </a:lnTo>
              <a:lnTo>
                <a:pt x="0" y="327660"/>
              </a:lnTo>
              <a:lnTo>
                <a:pt x="182879" y="327660"/>
              </a:lnTo>
              <a:lnTo>
                <a:pt x="182879" y="0"/>
              </a:lnTo>
              <a:close/>
            </a:path>
          </a:pathLst>
        </a:custGeom>
        <a:solidFill>
          <a:srgbClr val="F7F7F7">
            <a:alpha val="50000"/>
          </a:srgbClr>
        </a:solidFill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0</xdr:row>
      <xdr:rowOff>104775</xdr:rowOff>
    </xdr:from>
    <xdr:to>
      <xdr:col>2</xdr:col>
      <xdr:colOff>726634</xdr:colOff>
      <xdr:row>2</xdr:row>
      <xdr:rowOff>77108</xdr:rowOff>
    </xdr:to>
    <xdr:pic>
      <xdr:nvPicPr>
        <xdr:cNvPr id="2" name="Imagen 1" descr="cid:image001.png@01CFC04E.66BC1CE0">
          <a:extLst>
            <a:ext uri="{FF2B5EF4-FFF2-40B4-BE49-F238E27FC236}">
              <a16:creationId xmlns:a16="http://schemas.microsoft.com/office/drawing/2014/main" id="{31E2BDAE-1AD7-46DF-8D38-3E7DD998B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04775"/>
          <a:ext cx="1402909" cy="353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133350</xdr:colOff>
      <xdr:row>9</xdr:row>
      <xdr:rowOff>190500</xdr:rowOff>
    </xdr:from>
    <xdr:to>
      <xdr:col>15</xdr:col>
      <xdr:colOff>695325</xdr:colOff>
      <xdr:row>16</xdr:row>
      <xdr:rowOff>285750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9B24C0B-6E5C-44C5-BA0A-CA285CE8A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1350" y="2400300"/>
          <a:ext cx="7877175" cy="451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ul/Desktop/Asistente%208689/8754/file:/LLRAMIRE/Capacitacion/Mis%20Documentos/apuntes/Control%20del%20Activo%20Fij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LRAMIRE\Capacitacion\Mis%20Documentos\apuntes\Control%20del%20Activo%20Fij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erardo.escudero\Mis%20documentos\Escritorio\Great\Hoja%20de%20Trabajo\Cuadratura\Cuadratura%20DDJJ%20DGC%20V2%20Cuenta%20AT%202013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Archivos%20temporales%20de%20Internet/Content.Outlook/Q2W04AWC/F22%20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en"/>
      <sheetName val="Planilla"/>
      <sheetName val="calculos planilla"/>
    </sheetNames>
    <sheetDataSet>
      <sheetData sheetId="0"/>
      <sheetData sheetId="1"/>
      <sheetData sheetId="2">
        <row r="2">
          <cell r="A2" t="str">
            <v>ADQUISICION</v>
          </cell>
          <cell r="C2">
            <v>32873</v>
          </cell>
          <cell r="D2">
            <v>33238</v>
          </cell>
          <cell r="E2">
            <v>33603</v>
          </cell>
          <cell r="F2">
            <v>33969</v>
          </cell>
          <cell r="G2">
            <v>34334</v>
          </cell>
          <cell r="H2">
            <v>34699</v>
          </cell>
          <cell r="I2">
            <v>35064</v>
          </cell>
          <cell r="J2">
            <v>35430</v>
          </cell>
          <cell r="K2">
            <v>35795</v>
          </cell>
          <cell r="L2">
            <v>36160</v>
          </cell>
          <cell r="M2">
            <v>36525</v>
          </cell>
        </row>
        <row r="3">
          <cell r="A3">
            <v>32509</v>
          </cell>
          <cell r="B3">
            <v>1.1890000000000001</v>
          </cell>
          <cell r="C3">
            <v>1.1890000000000001</v>
          </cell>
          <cell r="D3">
            <v>1.5385660000000001</v>
          </cell>
          <cell r="E3">
            <v>1.8124307479999999</v>
          </cell>
          <cell r="F3">
            <v>2.0661710527199997</v>
          </cell>
          <cell r="G3">
            <v>2.3161777500991194</v>
          </cell>
          <cell r="H3">
            <v>2.522317569857941</v>
          </cell>
          <cell r="I3">
            <v>2.7291476105862924</v>
          </cell>
          <cell r="J3">
            <v>2.9092713528849878</v>
          </cell>
          <cell r="K3">
            <v>3.0925554481167419</v>
          </cell>
          <cell r="L3">
            <v>3.2255353323857614</v>
          </cell>
          <cell r="M3">
            <v>3.3093992510277914</v>
          </cell>
          <cell r="P3">
            <v>32509</v>
          </cell>
          <cell r="Q3">
            <v>0.18900000000000006</v>
          </cell>
          <cell r="S3">
            <v>1989</v>
          </cell>
          <cell r="T3">
            <v>0.21099999999999999</v>
          </cell>
          <cell r="U3">
            <v>3</v>
          </cell>
        </row>
        <row r="4">
          <cell r="A4">
            <v>32540</v>
          </cell>
          <cell r="B4">
            <v>1.1759999999999999</v>
          </cell>
          <cell r="C4">
            <v>1.1759999999999999</v>
          </cell>
          <cell r="D4">
            <v>1.521744</v>
          </cell>
          <cell r="E4">
            <v>1.7926144319999999</v>
          </cell>
          <cell r="F4">
            <v>2.0435804524799996</v>
          </cell>
          <cell r="G4">
            <v>2.2908536872300798</v>
          </cell>
          <cell r="H4">
            <v>2.4947396653935567</v>
          </cell>
          <cell r="I4">
            <v>2.6993083179558286</v>
          </cell>
          <cell r="J4">
            <v>2.8774626669409136</v>
          </cell>
          <cell r="K4">
            <v>3.0587428149581908</v>
          </cell>
          <cell r="L4">
            <v>3.1902687560013927</v>
          </cell>
          <cell r="M4">
            <v>3.273215743657429</v>
          </cell>
          <cell r="P4">
            <v>32540</v>
          </cell>
          <cell r="Q4">
            <v>0.17599999999999993</v>
          </cell>
          <cell r="S4">
            <v>1990</v>
          </cell>
          <cell r="T4">
            <v>0.29399999999999998</v>
          </cell>
          <cell r="U4">
            <v>4</v>
          </cell>
        </row>
        <row r="5">
          <cell r="A5">
            <v>32568</v>
          </cell>
          <cell r="B5">
            <v>1.1739999999999999</v>
          </cell>
          <cell r="C5">
            <v>1.1739999999999999</v>
          </cell>
          <cell r="D5">
            <v>1.519156</v>
          </cell>
          <cell r="E5">
            <v>1.7895657679999999</v>
          </cell>
          <cell r="F5">
            <v>2.0401049755199998</v>
          </cell>
          <cell r="G5">
            <v>2.2869576775579197</v>
          </cell>
          <cell r="H5">
            <v>2.4904969108605743</v>
          </cell>
          <cell r="I5">
            <v>2.6947176575511418</v>
          </cell>
          <cell r="J5">
            <v>2.8725690229495173</v>
          </cell>
          <cell r="K5">
            <v>3.0535408713953367</v>
          </cell>
          <cell r="L5">
            <v>3.184843128865336</v>
          </cell>
          <cell r="M5">
            <v>3.2676490502158351</v>
          </cell>
          <cell r="P5">
            <v>32568</v>
          </cell>
          <cell r="Q5">
            <v>0.17399999999999993</v>
          </cell>
          <cell r="S5">
            <v>1991</v>
          </cell>
          <cell r="T5">
            <v>0.17799999999999999</v>
          </cell>
          <cell r="U5">
            <v>5</v>
          </cell>
        </row>
        <row r="6">
          <cell r="A6">
            <v>32599</v>
          </cell>
          <cell r="B6">
            <v>1.1519999999999999</v>
          </cell>
          <cell r="C6">
            <v>1.1519999999999999</v>
          </cell>
          <cell r="D6">
            <v>1.490688</v>
          </cell>
          <cell r="E6">
            <v>1.756030464</v>
          </cell>
          <cell r="F6">
            <v>2.0018747289599998</v>
          </cell>
          <cell r="G6">
            <v>2.2441015711641596</v>
          </cell>
          <cell r="H6">
            <v>2.4438266109977698</v>
          </cell>
          <cell r="I6">
            <v>2.6442203930995869</v>
          </cell>
          <cell r="J6">
            <v>2.81873893904416</v>
          </cell>
          <cell r="K6">
            <v>2.9963194922039418</v>
          </cell>
          <cell r="L6">
            <v>3.1251612303687111</v>
          </cell>
          <cell r="M6">
            <v>3.2064154223582975</v>
          </cell>
          <cell r="P6">
            <v>32599</v>
          </cell>
          <cell r="Q6">
            <v>0.15199999999999991</v>
          </cell>
          <cell r="S6">
            <v>1992</v>
          </cell>
          <cell r="T6">
            <v>0.14000000000000001</v>
          </cell>
          <cell r="U6">
            <v>6</v>
          </cell>
        </row>
        <row r="7">
          <cell r="A7">
            <v>32629</v>
          </cell>
          <cell r="B7">
            <v>1.141</v>
          </cell>
          <cell r="C7">
            <v>1.141</v>
          </cell>
          <cell r="D7">
            <v>1.4764540000000002</v>
          </cell>
          <cell r="E7">
            <v>1.739262812</v>
          </cell>
          <cell r="F7">
            <v>1.9827596056799999</v>
          </cell>
          <cell r="G7">
            <v>2.2226735179672796</v>
          </cell>
          <cell r="H7">
            <v>2.4204914610663675</v>
          </cell>
          <cell r="I7">
            <v>2.6189717608738099</v>
          </cell>
          <cell r="J7">
            <v>2.7918238970914815</v>
          </cell>
          <cell r="K7">
            <v>2.9677088026082448</v>
          </cell>
          <cell r="L7">
            <v>3.095320281120399</v>
          </cell>
          <cell r="M7">
            <v>3.1757986084295293</v>
          </cell>
          <cell r="P7">
            <v>32629</v>
          </cell>
          <cell r="Q7">
            <v>0.14100000000000001</v>
          </cell>
          <cell r="S7">
            <v>1993</v>
          </cell>
          <cell r="T7">
            <v>0.121</v>
          </cell>
          <cell r="U7">
            <v>7</v>
          </cell>
        </row>
        <row r="8">
          <cell r="A8">
            <v>32660</v>
          </cell>
          <cell r="B8">
            <v>1.119</v>
          </cell>
          <cell r="C8">
            <v>1.119</v>
          </cell>
          <cell r="D8">
            <v>1.447986</v>
          </cell>
          <cell r="E8">
            <v>1.7057275079999998</v>
          </cell>
          <cell r="F8">
            <v>1.9445293591199997</v>
          </cell>
          <cell r="G8">
            <v>2.1798174115735196</v>
          </cell>
          <cell r="H8">
            <v>2.3738211612035629</v>
          </cell>
          <cell r="I8">
            <v>2.5684744964222554</v>
          </cell>
          <cell r="J8">
            <v>2.7379938131861246</v>
          </cell>
          <cell r="K8">
            <v>2.9104874234168503</v>
          </cell>
          <cell r="L8">
            <v>3.0356383826237745</v>
          </cell>
          <cell r="M8">
            <v>3.1145649805719926</v>
          </cell>
          <cell r="P8">
            <v>32660</v>
          </cell>
          <cell r="Q8">
            <v>0.11899999999999999</v>
          </cell>
          <cell r="S8">
            <v>1994</v>
          </cell>
          <cell r="T8">
            <v>8.8999999999999996E-2</v>
          </cell>
          <cell r="U8">
            <v>8</v>
          </cell>
        </row>
        <row r="9">
          <cell r="A9">
            <v>32690</v>
          </cell>
          <cell r="B9">
            <v>1.099</v>
          </cell>
          <cell r="C9">
            <v>1.099</v>
          </cell>
          <cell r="D9">
            <v>1.4221060000000001</v>
          </cell>
          <cell r="E9">
            <v>1.6752408679999999</v>
          </cell>
          <cell r="F9">
            <v>1.9097745895199998</v>
          </cell>
          <cell r="G9">
            <v>2.1408573148519197</v>
          </cell>
          <cell r="H9">
            <v>2.3313936158737403</v>
          </cell>
          <cell r="I9">
            <v>2.5225678923753874</v>
          </cell>
          <cell r="J9">
            <v>2.689057373272163</v>
          </cell>
          <cell r="K9">
            <v>2.858467987788309</v>
          </cell>
          <cell r="L9">
            <v>2.9813821112632062</v>
          </cell>
          <cell r="M9">
            <v>3.0588980461560498</v>
          </cell>
          <cell r="P9">
            <v>32690</v>
          </cell>
          <cell r="Q9">
            <v>9.8999999999999977E-2</v>
          </cell>
          <cell r="S9">
            <v>1995</v>
          </cell>
          <cell r="T9">
            <v>8.2000000000000003E-2</v>
          </cell>
          <cell r="U9">
            <v>9</v>
          </cell>
        </row>
        <row r="10">
          <cell r="A10">
            <v>32721</v>
          </cell>
          <cell r="B10">
            <v>1.08</v>
          </cell>
          <cell r="C10">
            <v>1.08</v>
          </cell>
          <cell r="D10">
            <v>1.3975200000000001</v>
          </cell>
          <cell r="E10">
            <v>1.6462785600000001</v>
          </cell>
          <cell r="F10">
            <v>1.8767575583999998</v>
          </cell>
          <cell r="G10">
            <v>2.1038452229663998</v>
          </cell>
          <cell r="H10">
            <v>2.2910874478104093</v>
          </cell>
          <cell r="I10">
            <v>2.4789566185308631</v>
          </cell>
          <cell r="J10">
            <v>2.6425677553539004</v>
          </cell>
          <cell r="K10">
            <v>2.8090495239411961</v>
          </cell>
          <cell r="L10">
            <v>2.9298386534706675</v>
          </cell>
          <cell r="M10">
            <v>3.0060144584609048</v>
          </cell>
          <cell r="P10">
            <v>32721</v>
          </cell>
          <cell r="Q10">
            <v>8.0000000000000071E-2</v>
          </cell>
          <cell r="S10">
            <v>1996</v>
          </cell>
          <cell r="T10">
            <v>6.6000000000000003E-2</v>
          </cell>
          <cell r="U10">
            <v>10</v>
          </cell>
        </row>
        <row r="11">
          <cell r="A11">
            <v>32752</v>
          </cell>
          <cell r="B11">
            <v>1.069</v>
          </cell>
          <cell r="C11">
            <v>1.069</v>
          </cell>
          <cell r="D11">
            <v>1.383286</v>
          </cell>
          <cell r="E11">
            <v>1.6295109079999999</v>
          </cell>
          <cell r="F11">
            <v>1.8576424351199996</v>
          </cell>
          <cell r="G11">
            <v>2.0824171697695197</v>
          </cell>
          <cell r="H11">
            <v>2.267752297879007</v>
          </cell>
          <cell r="I11">
            <v>2.4537079863050857</v>
          </cell>
          <cell r="J11">
            <v>2.6156527134012215</v>
          </cell>
          <cell r="K11">
            <v>2.7804388343454982</v>
          </cell>
          <cell r="L11">
            <v>2.8999977042223546</v>
          </cell>
          <cell r="M11">
            <v>2.9753976445321357</v>
          </cell>
          <cell r="P11">
            <v>32752</v>
          </cell>
          <cell r="Q11">
            <v>6.899999999999995E-2</v>
          </cell>
          <cell r="S11">
            <v>1997</v>
          </cell>
          <cell r="T11">
            <v>6.3E-2</v>
          </cell>
          <cell r="U11">
            <v>11</v>
          </cell>
        </row>
        <row r="12">
          <cell r="A12">
            <v>32782</v>
          </cell>
          <cell r="B12">
            <v>1.0469999999999999</v>
          </cell>
          <cell r="C12">
            <v>1.0469999999999999</v>
          </cell>
          <cell r="D12">
            <v>1.3548179999999999</v>
          </cell>
          <cell r="E12">
            <v>1.5959756039999997</v>
          </cell>
          <cell r="F12">
            <v>1.8194121885599994</v>
          </cell>
          <cell r="G12">
            <v>2.0395610633757593</v>
          </cell>
          <cell r="H12">
            <v>2.221081998016202</v>
          </cell>
          <cell r="I12">
            <v>2.4032107218535308</v>
          </cell>
          <cell r="J12">
            <v>2.5618226294958641</v>
          </cell>
          <cell r="K12">
            <v>2.7232174551541033</v>
          </cell>
          <cell r="L12">
            <v>2.8403158057257296</v>
          </cell>
          <cell r="M12">
            <v>2.9141640166745986</v>
          </cell>
          <cell r="P12">
            <v>32782</v>
          </cell>
          <cell r="Q12">
            <v>4.6999999999999931E-2</v>
          </cell>
          <cell r="S12">
            <v>1998</v>
          </cell>
          <cell r="T12">
            <v>4.2999999999999997E-2</v>
          </cell>
          <cell r="U12">
            <v>12</v>
          </cell>
        </row>
        <row r="13">
          <cell r="A13">
            <v>32813</v>
          </cell>
          <cell r="B13">
            <v>1.0169999999999999</v>
          </cell>
          <cell r="C13">
            <v>1.0169999999999999</v>
          </cell>
          <cell r="D13">
            <v>1.315998</v>
          </cell>
          <cell r="E13">
            <v>1.5502456439999999</v>
          </cell>
          <cell r="F13">
            <v>1.7672800341599997</v>
          </cell>
          <cell r="G13">
            <v>1.9811209182933596</v>
          </cell>
          <cell r="H13">
            <v>2.1574406800214687</v>
          </cell>
          <cell r="I13">
            <v>2.3343508157832291</v>
          </cell>
          <cell r="J13">
            <v>2.4884179696249222</v>
          </cell>
          <cell r="K13">
            <v>2.645188301711292</v>
          </cell>
          <cell r="L13">
            <v>2.7589313986848776</v>
          </cell>
          <cell r="M13">
            <v>2.8306636150506845</v>
          </cell>
          <cell r="P13">
            <v>32813</v>
          </cell>
          <cell r="Q13">
            <v>1.6999999999999904E-2</v>
          </cell>
          <cell r="S13">
            <v>1999</v>
          </cell>
          <cell r="T13">
            <v>2.5999999999999999E-2</v>
          </cell>
          <cell r="U13">
            <v>13</v>
          </cell>
        </row>
        <row r="14">
          <cell r="A14">
            <v>32843</v>
          </cell>
          <cell r="B14">
            <v>1</v>
          </cell>
          <cell r="C14">
            <v>1</v>
          </cell>
          <cell r="D14">
            <v>1.294</v>
          </cell>
          <cell r="E14">
            <v>1.524332</v>
          </cell>
          <cell r="F14">
            <v>1.73773848</v>
          </cell>
          <cell r="G14">
            <v>1.94800483608</v>
          </cell>
          <cell r="H14">
            <v>2.1213772664911197</v>
          </cell>
          <cell r="I14">
            <v>2.2953302023433917</v>
          </cell>
          <cell r="J14">
            <v>2.4468219956980555</v>
          </cell>
          <cell r="K14">
            <v>2.6009717814270328</v>
          </cell>
          <cell r="L14">
            <v>2.7128135680283951</v>
          </cell>
          <cell r="M14">
            <v>2.7833467207971334</v>
          </cell>
          <cell r="P14">
            <v>32843</v>
          </cell>
          <cell r="Q14">
            <v>0</v>
          </cell>
          <cell r="S14">
            <v>2000</v>
          </cell>
          <cell r="T14">
            <v>4.7E-2</v>
          </cell>
          <cell r="U14">
            <v>14</v>
          </cell>
        </row>
        <row r="15">
          <cell r="A15">
            <v>32874</v>
          </cell>
          <cell r="B15">
            <v>1.2669999999999999</v>
          </cell>
          <cell r="D15">
            <v>1.2669999999999999</v>
          </cell>
          <cell r="E15">
            <v>1.4925259999999998</v>
          </cell>
          <cell r="F15">
            <v>1.7014796399999996</v>
          </cell>
          <cell r="G15">
            <v>1.9073586764399997</v>
          </cell>
          <cell r="H15">
            <v>2.0771135986431597</v>
          </cell>
          <cell r="I15">
            <v>2.247436913731899</v>
          </cell>
          <cell r="J15">
            <v>2.3957677500382046</v>
          </cell>
          <cell r="K15">
            <v>2.5467011182906112</v>
          </cell>
          <cell r="L15">
            <v>2.6562092663771071</v>
          </cell>
          <cell r="M15">
            <v>2.7252707073029119</v>
          </cell>
          <cell r="P15">
            <v>32874</v>
          </cell>
          <cell r="Q15">
            <v>0.2669999999999999</v>
          </cell>
        </row>
        <row r="16">
          <cell r="A16">
            <v>32905</v>
          </cell>
          <cell r="B16">
            <v>1.236</v>
          </cell>
          <cell r="D16">
            <v>1.236</v>
          </cell>
          <cell r="E16">
            <v>1.456008</v>
          </cell>
          <cell r="F16">
            <v>1.6598491199999998</v>
          </cell>
          <cell r="G16">
            <v>1.8606908635199999</v>
          </cell>
          <cell r="H16">
            <v>2.0262923503732799</v>
          </cell>
          <cell r="I16">
            <v>2.1924483231038892</v>
          </cell>
          <cell r="J16">
            <v>2.337149912428746</v>
          </cell>
          <cell r="K16">
            <v>2.4843903569117569</v>
          </cell>
          <cell r="L16">
            <v>2.5912191422589621</v>
          </cell>
          <cell r="M16">
            <v>2.6585908399576952</v>
          </cell>
          <cell r="P16">
            <v>32905</v>
          </cell>
          <cell r="Q16">
            <v>0.23599999999999999</v>
          </cell>
        </row>
        <row r="17">
          <cell r="A17">
            <v>32933</v>
          </cell>
          <cell r="B17">
            <v>1.232</v>
          </cell>
          <cell r="D17">
            <v>1.232</v>
          </cell>
          <cell r="E17">
            <v>1.4512959999999999</v>
          </cell>
          <cell r="F17">
            <v>1.6544774399999997</v>
          </cell>
          <cell r="G17">
            <v>1.8546692102399998</v>
          </cell>
          <cell r="H17">
            <v>2.0197347699513597</v>
          </cell>
          <cell r="I17">
            <v>2.1853530210873715</v>
          </cell>
          <cell r="J17">
            <v>2.3295863204791383</v>
          </cell>
          <cell r="K17">
            <v>2.4763502586693238</v>
          </cell>
          <cell r="L17">
            <v>2.5828333197921047</v>
          </cell>
          <cell r="M17">
            <v>2.6499869861066996</v>
          </cell>
          <cell r="P17">
            <v>32933</v>
          </cell>
          <cell r="Q17">
            <v>0.23199999999999998</v>
          </cell>
        </row>
        <row r="18">
          <cell r="A18">
            <v>32964</v>
          </cell>
          <cell r="B18">
            <v>1.2030000000000001</v>
          </cell>
          <cell r="D18">
            <v>1.2030000000000001</v>
          </cell>
          <cell r="E18">
            <v>1.4171339999999999</v>
          </cell>
          <cell r="F18">
            <v>1.6155327599999998</v>
          </cell>
          <cell r="G18">
            <v>1.8110122239599997</v>
          </cell>
          <cell r="H18">
            <v>1.9721923118924396</v>
          </cell>
          <cell r="I18">
            <v>2.1339120814676198</v>
          </cell>
          <cell r="J18">
            <v>2.2747502788444827</v>
          </cell>
          <cell r="K18">
            <v>2.4180595464116847</v>
          </cell>
          <cell r="L18">
            <v>2.5220361069073869</v>
          </cell>
          <cell r="M18">
            <v>2.5876090456869791</v>
          </cell>
          <cell r="P18">
            <v>32964</v>
          </cell>
          <cell r="Q18">
            <v>0.20300000000000007</v>
          </cell>
        </row>
        <row r="19">
          <cell r="A19">
            <v>32994</v>
          </cell>
          <cell r="B19">
            <v>1.1819999999999999</v>
          </cell>
          <cell r="D19">
            <v>1.1819999999999999</v>
          </cell>
          <cell r="E19">
            <v>1.3923959999999997</v>
          </cell>
          <cell r="F19">
            <v>1.5873314399999996</v>
          </cell>
          <cell r="G19">
            <v>1.7793985442399995</v>
          </cell>
          <cell r="H19">
            <v>1.9377650146773595</v>
          </cell>
          <cell r="I19">
            <v>2.0966617458809029</v>
          </cell>
          <cell r="J19">
            <v>2.2350414211090426</v>
          </cell>
          <cell r="K19">
            <v>2.375849030638912</v>
          </cell>
          <cell r="L19">
            <v>2.4780105389563851</v>
          </cell>
          <cell r="M19">
            <v>2.5424388129692512</v>
          </cell>
          <cell r="P19">
            <v>32994</v>
          </cell>
          <cell r="Q19">
            <v>0.18199999999999994</v>
          </cell>
        </row>
        <row r="20">
          <cell r="A20">
            <v>33025</v>
          </cell>
          <cell r="B20">
            <v>1.1639999999999999</v>
          </cell>
          <cell r="D20">
            <v>1.1639999999999999</v>
          </cell>
          <cell r="E20">
            <v>1.3711919999999997</v>
          </cell>
          <cell r="F20">
            <v>1.5631588799999996</v>
          </cell>
          <cell r="G20">
            <v>1.7523011044799994</v>
          </cell>
          <cell r="H20">
            <v>1.9082559027787194</v>
          </cell>
          <cell r="I20">
            <v>2.0647328868065746</v>
          </cell>
          <cell r="J20">
            <v>2.2010052573358085</v>
          </cell>
          <cell r="K20">
            <v>2.3396685885479642</v>
          </cell>
          <cell r="L20">
            <v>2.4402743378555267</v>
          </cell>
          <cell r="M20">
            <v>2.5037214706397704</v>
          </cell>
          <cell r="P20">
            <v>33025</v>
          </cell>
          <cell r="Q20">
            <v>0.16399999999999992</v>
          </cell>
        </row>
        <row r="21">
          <cell r="A21">
            <v>33055</v>
          </cell>
          <cell r="B21">
            <v>1.139</v>
          </cell>
          <cell r="D21">
            <v>1.139</v>
          </cell>
          <cell r="E21">
            <v>1.341742</v>
          </cell>
          <cell r="F21">
            <v>1.52958588</v>
          </cell>
          <cell r="G21">
            <v>1.71466577148</v>
          </cell>
          <cell r="H21">
            <v>1.8672710251417199</v>
          </cell>
          <cell r="I21">
            <v>2.020387249203341</v>
          </cell>
          <cell r="J21">
            <v>2.1537328076507616</v>
          </cell>
          <cell r="K21">
            <v>2.2894179745327596</v>
          </cell>
          <cell r="L21">
            <v>2.387862947437668</v>
          </cell>
          <cell r="M21">
            <v>2.4499473840710473</v>
          </cell>
          <cell r="P21">
            <v>33055</v>
          </cell>
          <cell r="Q21">
            <v>0.13900000000000001</v>
          </cell>
        </row>
        <row r="22">
          <cell r="A22">
            <v>33086</v>
          </cell>
          <cell r="B22">
            <v>1.121</v>
          </cell>
          <cell r="D22">
            <v>1.121</v>
          </cell>
          <cell r="E22">
            <v>1.320538</v>
          </cell>
          <cell r="F22">
            <v>1.5054133199999999</v>
          </cell>
          <cell r="G22">
            <v>1.6875683317199999</v>
          </cell>
          <cell r="H22">
            <v>1.8377619132430798</v>
          </cell>
          <cell r="I22">
            <v>1.9884583901290125</v>
          </cell>
          <cell r="J22">
            <v>2.1196966438775275</v>
          </cell>
          <cell r="K22">
            <v>2.2532375324418115</v>
          </cell>
          <cell r="L22">
            <v>2.3501267463368092</v>
          </cell>
          <cell r="M22">
            <v>2.4112300417415664</v>
          </cell>
          <cell r="P22">
            <v>33086</v>
          </cell>
          <cell r="Q22">
            <v>0.121</v>
          </cell>
        </row>
        <row r="23">
          <cell r="A23">
            <v>33117</v>
          </cell>
          <cell r="B23">
            <v>1.099</v>
          </cell>
          <cell r="D23">
            <v>1.099</v>
          </cell>
          <cell r="E23">
            <v>1.2946219999999999</v>
          </cell>
          <cell r="F23">
            <v>1.4758690799999998</v>
          </cell>
          <cell r="G23">
            <v>1.6544492386799998</v>
          </cell>
          <cell r="H23">
            <v>1.8016952209225197</v>
          </cell>
          <cell r="I23">
            <v>1.9494342290381663</v>
          </cell>
          <cell r="J23">
            <v>2.0780968881546853</v>
          </cell>
          <cell r="K23">
            <v>2.2090169921084302</v>
          </cell>
          <cell r="L23">
            <v>2.3040047227690925</v>
          </cell>
          <cell r="M23">
            <v>2.363908845561089</v>
          </cell>
          <cell r="P23">
            <v>33117</v>
          </cell>
          <cell r="Q23">
            <v>9.8999999999999977E-2</v>
          </cell>
        </row>
        <row r="24">
          <cell r="A24">
            <v>33147</v>
          </cell>
          <cell r="B24">
            <v>1.0469999999999999</v>
          </cell>
          <cell r="D24">
            <v>1.0469999999999999</v>
          </cell>
          <cell r="E24">
            <v>1.233366</v>
          </cell>
          <cell r="F24">
            <v>1.4060372399999999</v>
          </cell>
          <cell r="G24">
            <v>1.5761677460399999</v>
          </cell>
          <cell r="H24">
            <v>1.7164466754375598</v>
          </cell>
          <cell r="I24">
            <v>1.8571953028234398</v>
          </cell>
          <cell r="J24">
            <v>1.9797701928097871</v>
          </cell>
          <cell r="K24">
            <v>2.1044957149568035</v>
          </cell>
          <cell r="L24">
            <v>2.1949890306999458</v>
          </cell>
          <cell r="M24">
            <v>2.2520587454981444</v>
          </cell>
          <cell r="P24">
            <v>33147</v>
          </cell>
          <cell r="Q24">
            <v>4.6999999999999931E-2</v>
          </cell>
        </row>
        <row r="25">
          <cell r="A25">
            <v>33178</v>
          </cell>
          <cell r="B25">
            <v>1.0089999999999999</v>
          </cell>
          <cell r="D25">
            <v>1.0089999999999999</v>
          </cell>
          <cell r="E25">
            <v>1.1886019999999997</v>
          </cell>
          <cell r="F25">
            <v>1.3550062799999996</v>
          </cell>
          <cell r="G25">
            <v>1.5189620398799994</v>
          </cell>
          <cell r="H25">
            <v>1.6541496614293194</v>
          </cell>
          <cell r="I25">
            <v>1.7897899336665237</v>
          </cell>
          <cell r="J25">
            <v>1.9079160692885144</v>
          </cell>
          <cell r="K25">
            <v>2.0281147816536906</v>
          </cell>
          <cell r="L25">
            <v>2.1153237172647992</v>
          </cell>
          <cell r="M25">
            <v>2.1703221339136838</v>
          </cell>
          <cell r="P25">
            <v>33178</v>
          </cell>
          <cell r="Q25">
            <v>8.999999999999897E-3</v>
          </cell>
        </row>
        <row r="26">
          <cell r="A26">
            <v>33208</v>
          </cell>
          <cell r="B26">
            <v>1</v>
          </cell>
          <cell r="D26">
            <v>1</v>
          </cell>
          <cell r="E26">
            <v>1.1779999999999999</v>
          </cell>
          <cell r="F26">
            <v>1.3429199999999999</v>
          </cell>
          <cell r="G26">
            <v>1.5054133199999999</v>
          </cell>
          <cell r="H26">
            <v>1.6393951054799998</v>
          </cell>
          <cell r="I26">
            <v>1.7738255041293598</v>
          </cell>
          <cell r="J26">
            <v>1.8908979874018976</v>
          </cell>
          <cell r="K26">
            <v>2.0100245606082172</v>
          </cell>
          <cell r="L26">
            <v>2.0964556167143704</v>
          </cell>
          <cell r="M26">
            <v>2.150963462748944</v>
          </cell>
          <cell r="P26">
            <v>33208</v>
          </cell>
          <cell r="Q26">
            <v>0</v>
          </cell>
        </row>
        <row r="27">
          <cell r="A27">
            <v>33239</v>
          </cell>
          <cell r="B27">
            <v>1.1719999999999999</v>
          </cell>
          <cell r="E27">
            <v>1.1719999999999999</v>
          </cell>
          <cell r="F27">
            <v>1.3360799999999997</v>
          </cell>
          <cell r="G27">
            <v>1.4977456799999997</v>
          </cell>
          <cell r="H27">
            <v>1.6310450455199996</v>
          </cell>
          <cell r="I27">
            <v>1.7647907392526396</v>
          </cell>
          <cell r="J27">
            <v>1.8812669280433139</v>
          </cell>
          <cell r="K27">
            <v>1.9997867445100426</v>
          </cell>
          <cell r="L27">
            <v>2.0857775745239744</v>
          </cell>
          <cell r="M27">
            <v>2.1400077914615978</v>
          </cell>
          <cell r="P27">
            <v>33239</v>
          </cell>
          <cell r="Q27">
            <v>0.17199999999999993</v>
          </cell>
        </row>
        <row r="28">
          <cell r="A28">
            <v>33270</v>
          </cell>
          <cell r="B28">
            <v>1.167</v>
          </cell>
          <cell r="E28">
            <v>1.167</v>
          </cell>
          <cell r="F28">
            <v>1.3303799999999999</v>
          </cell>
          <cell r="G28">
            <v>1.4913559799999998</v>
          </cell>
          <cell r="H28">
            <v>1.6240866622199996</v>
          </cell>
          <cell r="I28">
            <v>1.7572617685220397</v>
          </cell>
          <cell r="J28">
            <v>1.8732410452444945</v>
          </cell>
          <cell r="K28">
            <v>1.9912552310948977</v>
          </cell>
          <cell r="L28">
            <v>2.0768792060319781</v>
          </cell>
          <cell r="M28">
            <v>2.1308780653888095</v>
          </cell>
          <cell r="P28">
            <v>33270</v>
          </cell>
          <cell r="Q28">
            <v>0.16700000000000004</v>
          </cell>
        </row>
        <row r="29">
          <cell r="A29">
            <v>33298</v>
          </cell>
          <cell r="B29">
            <v>1.1659999999999999</v>
          </cell>
          <cell r="E29">
            <v>1.1659999999999999</v>
          </cell>
          <cell r="F29">
            <v>1.3292399999999998</v>
          </cell>
          <cell r="G29">
            <v>1.4900780399999998</v>
          </cell>
          <cell r="H29">
            <v>1.6226949855599997</v>
          </cell>
          <cell r="I29">
            <v>1.7557559743759197</v>
          </cell>
          <cell r="J29">
            <v>1.8716358686847305</v>
          </cell>
          <cell r="K29">
            <v>1.9895489284118684</v>
          </cell>
          <cell r="L29">
            <v>2.0750995323335784</v>
          </cell>
          <cell r="M29">
            <v>2.1290521201742516</v>
          </cell>
          <cell r="P29">
            <v>33298</v>
          </cell>
          <cell r="Q29">
            <v>0.16599999999999993</v>
          </cell>
        </row>
        <row r="30">
          <cell r="A30">
            <v>33329</v>
          </cell>
          <cell r="B30">
            <v>1.1519999999999999</v>
          </cell>
          <cell r="E30">
            <v>1.1519999999999999</v>
          </cell>
          <cell r="F30">
            <v>1.3132799999999998</v>
          </cell>
          <cell r="G30">
            <v>1.4721868799999998</v>
          </cell>
          <cell r="H30">
            <v>1.6032115123199997</v>
          </cell>
          <cell r="I30">
            <v>1.7346748563302399</v>
          </cell>
          <cell r="J30">
            <v>1.8491633968480359</v>
          </cell>
          <cell r="K30">
            <v>1.965660690849462</v>
          </cell>
          <cell r="L30">
            <v>2.0501841005559887</v>
          </cell>
          <cell r="M30">
            <v>2.1034888871704442</v>
          </cell>
          <cell r="P30">
            <v>33329</v>
          </cell>
          <cell r="Q30">
            <v>0.15199999999999991</v>
          </cell>
        </row>
        <row r="31">
          <cell r="A31">
            <v>33359</v>
          </cell>
          <cell r="B31">
            <v>1.131</v>
          </cell>
          <cell r="E31">
            <v>1.131</v>
          </cell>
          <cell r="F31">
            <v>1.2893399999999999</v>
          </cell>
          <cell r="G31">
            <v>1.4453501399999999</v>
          </cell>
          <cell r="H31">
            <v>1.5739863024599998</v>
          </cell>
          <cell r="I31">
            <v>1.7030531792617198</v>
          </cell>
          <cell r="J31">
            <v>1.8154546890929935</v>
          </cell>
          <cell r="K31">
            <v>1.929828334505852</v>
          </cell>
          <cell r="L31">
            <v>2.0128109528896037</v>
          </cell>
          <cell r="M31">
            <v>2.0651440376647332</v>
          </cell>
          <cell r="P31">
            <v>33359</v>
          </cell>
          <cell r="Q31">
            <v>0.13100000000000001</v>
          </cell>
        </row>
        <row r="32">
          <cell r="A32">
            <v>33390</v>
          </cell>
          <cell r="B32">
            <v>1.1040000000000001</v>
          </cell>
          <cell r="E32">
            <v>1.1040000000000001</v>
          </cell>
          <cell r="F32">
            <v>1.2585599999999999</v>
          </cell>
          <cell r="G32">
            <v>1.4108457599999999</v>
          </cell>
          <cell r="H32">
            <v>1.53641103264</v>
          </cell>
          <cell r="I32">
            <v>1.6623967373164801</v>
          </cell>
          <cell r="J32">
            <v>1.7721149219793679</v>
          </cell>
          <cell r="K32">
            <v>1.883758162064068</v>
          </cell>
          <cell r="L32">
            <v>1.9647597630328228</v>
          </cell>
          <cell r="M32">
            <v>2.0158435168716764</v>
          </cell>
          <cell r="P32">
            <v>33390</v>
          </cell>
          <cell r="Q32">
            <v>0.10400000000000009</v>
          </cell>
        </row>
        <row r="33">
          <cell r="A33">
            <v>33420</v>
          </cell>
          <cell r="B33">
            <v>1.0840000000000001</v>
          </cell>
          <cell r="E33">
            <v>1.0840000000000001</v>
          </cell>
          <cell r="F33">
            <v>1.23576</v>
          </cell>
          <cell r="G33">
            <v>1.38528696</v>
          </cell>
          <cell r="H33">
            <v>1.5085774994399999</v>
          </cell>
          <cell r="I33">
            <v>1.6322808543940799</v>
          </cell>
          <cell r="J33">
            <v>1.7400113907840893</v>
          </cell>
          <cell r="K33">
            <v>1.8496321084034868</v>
          </cell>
          <cell r="L33">
            <v>1.9291662890648367</v>
          </cell>
          <cell r="M33">
            <v>1.9793246125805224</v>
          </cell>
          <cell r="P33">
            <v>33420</v>
          </cell>
          <cell r="Q33">
            <v>8.4000000000000075E-2</v>
          </cell>
        </row>
        <row r="34">
          <cell r="A34">
            <v>33451</v>
          </cell>
          <cell r="B34">
            <v>1.0649999999999999</v>
          </cell>
          <cell r="E34">
            <v>1.0649999999999999</v>
          </cell>
          <cell r="F34">
            <v>1.2140999999999997</v>
          </cell>
          <cell r="G34">
            <v>1.3610060999999998</v>
          </cell>
          <cell r="H34">
            <v>1.4821356428999997</v>
          </cell>
          <cell r="I34">
            <v>1.6036707656177998</v>
          </cell>
          <cell r="J34">
            <v>1.7095130361485746</v>
          </cell>
          <cell r="K34">
            <v>1.8172123574259347</v>
          </cell>
          <cell r="L34">
            <v>1.8953524887952498</v>
          </cell>
          <cell r="M34">
            <v>1.9446316535039263</v>
          </cell>
          <cell r="P34">
            <v>33451</v>
          </cell>
          <cell r="Q34">
            <v>6.4999999999999947E-2</v>
          </cell>
        </row>
        <row r="35">
          <cell r="A35">
            <v>33482</v>
          </cell>
          <cell r="B35">
            <v>1.052</v>
          </cell>
          <cell r="E35">
            <v>1.052</v>
          </cell>
          <cell r="F35">
            <v>1.1992799999999999</v>
          </cell>
          <cell r="G35">
            <v>1.3443928799999998</v>
          </cell>
          <cell r="H35">
            <v>1.4640438463199996</v>
          </cell>
          <cell r="I35">
            <v>1.5840954417182398</v>
          </cell>
          <cell r="J35">
            <v>1.6886457408716438</v>
          </cell>
          <cell r="K35">
            <v>1.7950304225465572</v>
          </cell>
          <cell r="L35">
            <v>1.8722167307160591</v>
          </cell>
          <cell r="M35">
            <v>1.9208943657146766</v>
          </cell>
          <cell r="P35">
            <v>33482</v>
          </cell>
          <cell r="Q35">
            <v>5.2000000000000046E-2</v>
          </cell>
        </row>
        <row r="36">
          <cell r="A36">
            <v>33512</v>
          </cell>
          <cell r="B36">
            <v>1.038</v>
          </cell>
          <cell r="E36">
            <v>1.038</v>
          </cell>
          <cell r="F36">
            <v>1.1833199999999999</v>
          </cell>
          <cell r="G36">
            <v>1.32650172</v>
          </cell>
          <cell r="H36">
            <v>1.4445603730799998</v>
          </cell>
          <cell r="I36">
            <v>1.56301432367256</v>
          </cell>
          <cell r="J36">
            <v>1.6661732690349491</v>
          </cell>
          <cell r="K36">
            <v>1.7711421849841509</v>
          </cell>
          <cell r="L36">
            <v>1.8473012989384692</v>
          </cell>
          <cell r="M36">
            <v>1.8953311327108695</v>
          </cell>
          <cell r="P36">
            <v>33512</v>
          </cell>
          <cell r="Q36">
            <v>3.8000000000000034E-2</v>
          </cell>
        </row>
        <row r="37">
          <cell r="A37">
            <v>33543</v>
          </cell>
          <cell r="B37">
            <v>1.0089999999999999</v>
          </cell>
          <cell r="E37">
            <v>1.0089999999999999</v>
          </cell>
          <cell r="F37">
            <v>1.1502599999999998</v>
          </cell>
          <cell r="G37">
            <v>1.2894414599999997</v>
          </cell>
          <cell r="H37">
            <v>1.4042017499399997</v>
          </cell>
          <cell r="I37">
            <v>1.5193462934350799</v>
          </cell>
          <cell r="J37">
            <v>1.6196231488017951</v>
          </cell>
          <cell r="K37">
            <v>1.7216594071763081</v>
          </cell>
          <cell r="L37">
            <v>1.7956907616848892</v>
          </cell>
          <cell r="M37">
            <v>1.8423787214886964</v>
          </cell>
          <cell r="P37">
            <v>33543</v>
          </cell>
          <cell r="Q37">
            <v>8.999999999999897E-3</v>
          </cell>
        </row>
        <row r="38">
          <cell r="A38">
            <v>33573</v>
          </cell>
          <cell r="B38">
            <v>1</v>
          </cell>
          <cell r="E38">
            <v>1</v>
          </cell>
          <cell r="F38">
            <v>1.1399999999999999</v>
          </cell>
          <cell r="G38">
            <v>1.2779399999999999</v>
          </cell>
          <cell r="H38">
            <v>1.3916766599999999</v>
          </cell>
          <cell r="I38">
            <v>1.50579414612</v>
          </cell>
          <cell r="J38">
            <v>1.60517655976392</v>
          </cell>
          <cell r="K38">
            <v>1.7063026830290469</v>
          </cell>
          <cell r="L38">
            <v>1.7796736983992958</v>
          </cell>
          <cell r="M38">
            <v>1.8259452145576776</v>
          </cell>
          <cell r="P38">
            <v>33573</v>
          </cell>
          <cell r="Q38">
            <v>0</v>
          </cell>
        </row>
        <row r="39">
          <cell r="A39">
            <v>33604</v>
          </cell>
          <cell r="B39">
            <v>1.1259999999999999</v>
          </cell>
          <cell r="F39">
            <v>1.1259999999999999</v>
          </cell>
          <cell r="G39">
            <v>1.262246</v>
          </cell>
          <cell r="H39">
            <v>1.374585894</v>
          </cell>
          <cell r="I39">
            <v>1.4873019373080001</v>
          </cell>
          <cell r="J39">
            <v>1.5854638651703281</v>
          </cell>
          <cell r="K39">
            <v>1.6853480886760588</v>
          </cell>
          <cell r="L39">
            <v>1.7578180564891293</v>
          </cell>
          <cell r="M39">
            <v>1.8035213259578466</v>
          </cell>
          <cell r="P39">
            <v>33604</v>
          </cell>
          <cell r="Q39">
            <v>0.12599999999999989</v>
          </cell>
        </row>
        <row r="40">
          <cell r="A40">
            <v>33635</v>
          </cell>
          <cell r="B40">
            <v>1.1140000000000001</v>
          </cell>
          <cell r="F40">
            <v>1.1140000000000001</v>
          </cell>
          <cell r="G40">
            <v>1.2487940000000002</v>
          </cell>
          <cell r="H40">
            <v>1.3599366660000001</v>
          </cell>
          <cell r="I40">
            <v>1.4714514726120003</v>
          </cell>
          <cell r="J40">
            <v>1.5685672698043924</v>
          </cell>
          <cell r="K40">
            <v>1.6673870078020692</v>
          </cell>
          <cell r="L40">
            <v>1.739084649137558</v>
          </cell>
          <cell r="M40">
            <v>1.7843008500151345</v>
          </cell>
          <cell r="P40">
            <v>33635</v>
          </cell>
          <cell r="Q40">
            <v>0.1140000000000001</v>
          </cell>
        </row>
        <row r="41">
          <cell r="A41">
            <v>33664</v>
          </cell>
          <cell r="B41">
            <v>1.121</v>
          </cell>
          <cell r="F41">
            <v>1.121</v>
          </cell>
          <cell r="G41">
            <v>1.2566409999999999</v>
          </cell>
          <cell r="H41">
            <v>1.3684820489999998</v>
          </cell>
          <cell r="I41">
            <v>1.480697577018</v>
          </cell>
          <cell r="J41">
            <v>1.5784236171011881</v>
          </cell>
          <cell r="K41">
            <v>1.6778643049785629</v>
          </cell>
          <cell r="L41">
            <v>1.7500124700926409</v>
          </cell>
          <cell r="M41">
            <v>1.7955127943150497</v>
          </cell>
          <cell r="P41">
            <v>33664</v>
          </cell>
          <cell r="Q41">
            <v>0.121</v>
          </cell>
        </row>
        <row r="42">
          <cell r="A42">
            <v>33695</v>
          </cell>
          <cell r="B42">
            <v>1.113</v>
          </cell>
          <cell r="F42">
            <v>1.113</v>
          </cell>
          <cell r="G42">
            <v>1.247673</v>
          </cell>
          <cell r="H42">
            <v>1.358715897</v>
          </cell>
          <cell r="I42">
            <v>1.470130600554</v>
          </cell>
          <cell r="J42">
            <v>1.5671592201905642</v>
          </cell>
          <cell r="K42">
            <v>1.6658902510625697</v>
          </cell>
          <cell r="L42">
            <v>1.73752353185826</v>
          </cell>
          <cell r="M42">
            <v>1.7826991436865749</v>
          </cell>
          <cell r="P42">
            <v>33695</v>
          </cell>
          <cell r="Q42">
            <v>0.11299999999999999</v>
          </cell>
        </row>
        <row r="43">
          <cell r="A43">
            <v>33725</v>
          </cell>
          <cell r="B43">
            <v>1.099</v>
          </cell>
          <cell r="F43">
            <v>1.099</v>
          </cell>
          <cell r="G43">
            <v>1.2319789999999999</v>
          </cell>
          <cell r="H43">
            <v>1.3416251309999998</v>
          </cell>
          <cell r="I43">
            <v>1.4516383917419999</v>
          </cell>
          <cell r="J43">
            <v>1.547446525596972</v>
          </cell>
          <cell r="K43">
            <v>1.6449356567095812</v>
          </cell>
          <cell r="L43">
            <v>1.7156678899480931</v>
          </cell>
          <cell r="M43">
            <v>1.7602752550867435</v>
          </cell>
          <cell r="P43">
            <v>33725</v>
          </cell>
          <cell r="Q43">
            <v>9.8999999999999977E-2</v>
          </cell>
        </row>
        <row r="44">
          <cell r="A44">
            <v>33756</v>
          </cell>
          <cell r="B44">
            <v>1.087</v>
          </cell>
          <cell r="F44">
            <v>1.087</v>
          </cell>
          <cell r="G44">
            <v>1.2185269999999999</v>
          </cell>
          <cell r="H44">
            <v>1.3269759029999999</v>
          </cell>
          <cell r="I44">
            <v>1.4357879270459999</v>
          </cell>
          <cell r="J44">
            <v>1.5305499302310359</v>
          </cell>
          <cell r="K44">
            <v>1.6269745758355911</v>
          </cell>
          <cell r="L44">
            <v>1.6969344825965214</v>
          </cell>
          <cell r="M44">
            <v>1.741054779144031</v>
          </cell>
          <cell r="P44">
            <v>33756</v>
          </cell>
          <cell r="Q44">
            <v>8.6999999999999966E-2</v>
          </cell>
        </row>
        <row r="45">
          <cell r="A45">
            <v>33786</v>
          </cell>
          <cell r="B45">
            <v>1.08</v>
          </cell>
          <cell r="F45">
            <v>1.08</v>
          </cell>
          <cell r="G45">
            <v>1.21068</v>
          </cell>
          <cell r="H45">
            <v>1.3184305199999999</v>
          </cell>
          <cell r="I45">
            <v>1.42654182264</v>
          </cell>
          <cell r="J45">
            <v>1.5206935829342401</v>
          </cell>
          <cell r="K45">
            <v>1.6164972786590972</v>
          </cell>
          <cell r="L45">
            <v>1.6860066616414382</v>
          </cell>
          <cell r="M45">
            <v>1.7298428348441157</v>
          </cell>
          <cell r="P45">
            <v>33786</v>
          </cell>
          <cell r="Q45">
            <v>8.0000000000000071E-2</v>
          </cell>
        </row>
        <row r="46">
          <cell r="A46">
            <v>33817</v>
          </cell>
          <cell r="B46">
            <v>1.0680000000000001</v>
          </cell>
          <cell r="F46">
            <v>1.0680000000000001</v>
          </cell>
          <cell r="G46">
            <v>1.197228</v>
          </cell>
          <cell r="H46">
            <v>1.3037812919999998</v>
          </cell>
          <cell r="I46">
            <v>1.4106913579439999</v>
          </cell>
          <cell r="J46">
            <v>1.5037969875683039</v>
          </cell>
          <cell r="K46">
            <v>1.5985361977851069</v>
          </cell>
          <cell r="L46">
            <v>1.6672732542898665</v>
          </cell>
          <cell r="M46">
            <v>1.7106223589014031</v>
          </cell>
          <cell r="P46">
            <v>33817</v>
          </cell>
          <cell r="Q46">
            <v>6.800000000000006E-2</v>
          </cell>
        </row>
        <row r="47">
          <cell r="A47">
            <v>33848</v>
          </cell>
          <cell r="B47">
            <v>1.0529999999999999</v>
          </cell>
          <cell r="F47">
            <v>1.0529999999999999</v>
          </cell>
          <cell r="G47">
            <v>1.1804129999999999</v>
          </cell>
          <cell r="H47">
            <v>1.285469757</v>
          </cell>
          <cell r="I47">
            <v>1.390878277074</v>
          </cell>
          <cell r="J47">
            <v>1.4826762433608842</v>
          </cell>
          <cell r="K47">
            <v>1.5760848466926198</v>
          </cell>
          <cell r="L47">
            <v>1.6438564951004024</v>
          </cell>
          <cell r="M47">
            <v>1.6865967639730128</v>
          </cell>
          <cell r="P47">
            <v>33848</v>
          </cell>
          <cell r="Q47">
            <v>5.2999999999999936E-2</v>
          </cell>
        </row>
        <row r="48">
          <cell r="A48">
            <v>33878</v>
          </cell>
          <cell r="B48">
            <v>1.0289999999999999</v>
          </cell>
          <cell r="F48">
            <v>1.0289999999999999</v>
          </cell>
          <cell r="G48">
            <v>1.1535089999999999</v>
          </cell>
          <cell r="H48">
            <v>1.2561713009999997</v>
          </cell>
          <cell r="I48">
            <v>1.3591773476819997</v>
          </cell>
          <cell r="J48">
            <v>1.4488830526290117</v>
          </cell>
          <cell r="K48">
            <v>1.5401626849446395</v>
          </cell>
          <cell r="L48">
            <v>1.6063896803972588</v>
          </cell>
          <cell r="M48">
            <v>1.6481558120875877</v>
          </cell>
          <cell r="P48">
            <v>33878</v>
          </cell>
          <cell r="Q48">
            <v>2.8999999999999915E-2</v>
          </cell>
        </row>
        <row r="49">
          <cell r="A49">
            <v>33909</v>
          </cell>
          <cell r="B49">
            <v>1.014</v>
          </cell>
          <cell r="F49">
            <v>1.014</v>
          </cell>
          <cell r="G49">
            <v>1.1366940000000001</v>
          </cell>
          <cell r="H49">
            <v>1.2378597660000001</v>
          </cell>
          <cell r="I49">
            <v>1.3393642668120003</v>
          </cell>
          <cell r="J49">
            <v>1.4277623084215925</v>
          </cell>
          <cell r="K49">
            <v>1.5177113338521526</v>
          </cell>
          <cell r="L49">
            <v>1.582972921207795</v>
          </cell>
          <cell r="M49">
            <v>1.6241302171591976</v>
          </cell>
          <cell r="P49">
            <v>33909</v>
          </cell>
          <cell r="Q49">
            <v>1.4000000000000012E-2</v>
          </cell>
        </row>
        <row r="50">
          <cell r="A50">
            <v>33939</v>
          </cell>
          <cell r="B50">
            <v>1</v>
          </cell>
          <cell r="F50">
            <v>1</v>
          </cell>
          <cell r="G50">
            <v>1.121</v>
          </cell>
          <cell r="H50">
            <v>1.220769</v>
          </cell>
          <cell r="I50">
            <v>1.3208720580000002</v>
          </cell>
          <cell r="J50">
            <v>1.4080496138280003</v>
          </cell>
          <cell r="K50">
            <v>1.4967567394991643</v>
          </cell>
          <cell r="L50">
            <v>1.5611172792976282</v>
          </cell>
          <cell r="M50">
            <v>1.6017063285593667</v>
          </cell>
          <cell r="P50">
            <v>33939</v>
          </cell>
          <cell r="Q50">
            <v>0</v>
          </cell>
        </row>
        <row r="51">
          <cell r="A51">
            <v>33970</v>
          </cell>
          <cell r="B51">
            <v>1.1200000000000001</v>
          </cell>
          <cell r="G51">
            <v>1.1200000000000001</v>
          </cell>
          <cell r="H51">
            <v>1.2196800000000001</v>
          </cell>
          <cell r="I51">
            <v>1.3196937600000003</v>
          </cell>
          <cell r="J51">
            <v>1.4067935481600005</v>
          </cell>
          <cell r="K51">
            <v>1.4954215416940804</v>
          </cell>
          <cell r="L51">
            <v>1.5597246679869257</v>
          </cell>
          <cell r="M51">
            <v>1.6002775093545858</v>
          </cell>
          <cell r="P51">
            <v>33970</v>
          </cell>
          <cell r="Q51">
            <v>0.12</v>
          </cell>
        </row>
        <row r="52">
          <cell r="A52">
            <v>34001</v>
          </cell>
          <cell r="B52">
            <v>1.1180000000000001</v>
          </cell>
          <cell r="G52">
            <v>1.1180000000000001</v>
          </cell>
          <cell r="H52">
            <v>1.2175020000000001</v>
          </cell>
          <cell r="I52">
            <v>1.3173371640000002</v>
          </cell>
          <cell r="J52">
            <v>1.4042814168240003</v>
          </cell>
          <cell r="K52">
            <v>1.4927511460839122</v>
          </cell>
          <cell r="L52">
            <v>1.5569394453655203</v>
          </cell>
          <cell r="M52">
            <v>1.5974198709450238</v>
          </cell>
          <cell r="P52">
            <v>34001</v>
          </cell>
          <cell r="Q52">
            <v>0.1180000000000001</v>
          </cell>
        </row>
        <row r="53">
          <cell r="A53">
            <v>34029</v>
          </cell>
          <cell r="B53">
            <v>1.1140000000000001</v>
          </cell>
          <cell r="G53">
            <v>1.1140000000000001</v>
          </cell>
          <cell r="H53">
            <v>1.2131460000000001</v>
          </cell>
          <cell r="I53">
            <v>1.3126239720000001</v>
          </cell>
          <cell r="J53">
            <v>1.3992571541520002</v>
          </cell>
          <cell r="K53">
            <v>1.4874103548635762</v>
          </cell>
          <cell r="L53">
            <v>1.5513690001227098</v>
          </cell>
          <cell r="M53">
            <v>1.5917045941259003</v>
          </cell>
          <cell r="P53">
            <v>34029</v>
          </cell>
          <cell r="Q53">
            <v>0.1140000000000001</v>
          </cell>
        </row>
        <row r="54">
          <cell r="A54">
            <v>34060</v>
          </cell>
          <cell r="B54">
            <v>1.107</v>
          </cell>
          <cell r="G54">
            <v>1.107</v>
          </cell>
          <cell r="H54">
            <v>1.2055229999999999</v>
          </cell>
          <cell r="I54">
            <v>1.3043758859999999</v>
          </cell>
          <cell r="J54">
            <v>1.390464694476</v>
          </cell>
          <cell r="K54">
            <v>1.4780639702279879</v>
          </cell>
          <cell r="L54">
            <v>1.5416207209477912</v>
          </cell>
          <cell r="M54">
            <v>1.5817028596924338</v>
          </cell>
          <cell r="P54">
            <v>34060</v>
          </cell>
          <cell r="Q54">
            <v>0.10699999999999998</v>
          </cell>
        </row>
        <row r="55">
          <cell r="A55">
            <v>34090</v>
          </cell>
          <cell r="B55">
            <v>1.0920000000000001</v>
          </cell>
          <cell r="G55">
            <v>1.0920000000000001</v>
          </cell>
          <cell r="H55">
            <v>1.1891880000000001</v>
          </cell>
          <cell r="I55">
            <v>1.2867014160000003</v>
          </cell>
          <cell r="J55">
            <v>1.3716237094560004</v>
          </cell>
          <cell r="K55">
            <v>1.4580360031517283</v>
          </cell>
          <cell r="L55">
            <v>1.5207315512872526</v>
          </cell>
          <cell r="M55">
            <v>1.5602705716207212</v>
          </cell>
          <cell r="P55">
            <v>34090</v>
          </cell>
          <cell r="Q55">
            <v>9.2000000000000082E-2</v>
          </cell>
        </row>
        <row r="56">
          <cell r="A56">
            <v>34121</v>
          </cell>
          <cell r="B56">
            <v>1.0760000000000001</v>
          </cell>
          <cell r="G56">
            <v>1.0760000000000001</v>
          </cell>
          <cell r="H56">
            <v>1.171764</v>
          </cell>
          <cell r="I56">
            <v>1.2678486480000002</v>
          </cell>
          <cell r="J56">
            <v>1.3515266587680004</v>
          </cell>
          <cell r="K56">
            <v>1.4366728382703844</v>
          </cell>
          <cell r="L56">
            <v>1.4984497703160109</v>
          </cell>
          <cell r="M56">
            <v>1.5374094643442273</v>
          </cell>
          <cell r="P56">
            <v>34121</v>
          </cell>
          <cell r="Q56">
            <v>7.6000000000000068E-2</v>
          </cell>
        </row>
        <row r="57">
          <cell r="A57">
            <v>34151</v>
          </cell>
          <cell r="B57">
            <v>1.071</v>
          </cell>
          <cell r="G57">
            <v>1.071</v>
          </cell>
          <cell r="H57">
            <v>1.1663189999999999</v>
          </cell>
          <cell r="I57">
            <v>1.261957158</v>
          </cell>
          <cell r="J57">
            <v>1.345246330428</v>
          </cell>
          <cell r="K57">
            <v>1.429996849244964</v>
          </cell>
          <cell r="L57">
            <v>1.4914867137624972</v>
          </cell>
          <cell r="M57">
            <v>1.5302653683203222</v>
          </cell>
          <cell r="P57">
            <v>34151</v>
          </cell>
          <cell r="Q57">
            <v>7.0999999999999952E-2</v>
          </cell>
        </row>
        <row r="58">
          <cell r="A58">
            <v>34182</v>
          </cell>
          <cell r="B58">
            <v>1.0609999999999999</v>
          </cell>
          <cell r="G58">
            <v>1.0609999999999999</v>
          </cell>
          <cell r="H58">
            <v>1.1554289999999998</v>
          </cell>
          <cell r="I58">
            <v>1.250174178</v>
          </cell>
          <cell r="J58">
            <v>1.332685673748</v>
          </cell>
          <cell r="K58">
            <v>1.416644871194124</v>
          </cell>
          <cell r="L58">
            <v>1.4775606006554711</v>
          </cell>
          <cell r="M58">
            <v>1.5159771762725134</v>
          </cell>
          <cell r="P58">
            <v>34182</v>
          </cell>
          <cell r="Q58">
            <v>6.0999999999999943E-2</v>
          </cell>
        </row>
        <row r="59">
          <cell r="A59">
            <v>34213</v>
          </cell>
          <cell r="B59">
            <v>1.0389999999999999</v>
          </cell>
          <cell r="G59">
            <v>1.0389999999999999</v>
          </cell>
          <cell r="H59">
            <v>1.1314709999999999</v>
          </cell>
          <cell r="I59">
            <v>1.2242516219999999</v>
          </cell>
          <cell r="J59">
            <v>1.3050522290519999</v>
          </cell>
          <cell r="K59">
            <v>1.3872705194822759</v>
          </cell>
          <cell r="L59">
            <v>1.4469231518200136</v>
          </cell>
          <cell r="M59">
            <v>1.4845431537673339</v>
          </cell>
          <cell r="P59">
            <v>34213</v>
          </cell>
          <cell r="Q59">
            <v>3.8999999999999924E-2</v>
          </cell>
        </row>
        <row r="60">
          <cell r="A60">
            <v>34243</v>
          </cell>
          <cell r="B60">
            <v>1.0269999999999999</v>
          </cell>
          <cell r="G60">
            <v>1.0269999999999999</v>
          </cell>
          <cell r="H60">
            <v>1.1184029999999998</v>
          </cell>
          <cell r="I60">
            <v>1.2101120459999999</v>
          </cell>
          <cell r="J60">
            <v>1.2899794410359999</v>
          </cell>
          <cell r="K60">
            <v>1.3712481458212677</v>
          </cell>
          <cell r="L60">
            <v>1.4302118160915822</v>
          </cell>
          <cell r="M60">
            <v>1.4673973233099633</v>
          </cell>
          <cell r="P60">
            <v>34243</v>
          </cell>
          <cell r="Q60">
            <v>2.6999999999999913E-2</v>
          </cell>
        </row>
        <row r="61">
          <cell r="A61">
            <v>34274</v>
          </cell>
          <cell r="B61">
            <v>1.0009999999999999</v>
          </cell>
          <cell r="G61">
            <v>1.0009999999999999</v>
          </cell>
          <cell r="H61">
            <v>1.0900889999999999</v>
          </cell>
          <cell r="I61">
            <v>1.179476298</v>
          </cell>
          <cell r="J61">
            <v>1.257321733668</v>
          </cell>
          <cell r="K61">
            <v>1.3365330028890841</v>
          </cell>
          <cell r="L61">
            <v>1.3940039220133145</v>
          </cell>
          <cell r="M61">
            <v>1.4302480239856608</v>
          </cell>
          <cell r="P61">
            <v>34274</v>
          </cell>
          <cell r="Q61">
            <v>9.9999999999988987E-4</v>
          </cell>
        </row>
        <row r="62">
          <cell r="A62">
            <v>34304</v>
          </cell>
          <cell r="B62">
            <v>1</v>
          </cell>
          <cell r="G62">
            <v>1</v>
          </cell>
          <cell r="H62">
            <v>1.089</v>
          </cell>
          <cell r="I62">
            <v>1.1782980000000001</v>
          </cell>
          <cell r="J62">
            <v>1.2560656680000002</v>
          </cell>
          <cell r="K62">
            <v>1.3351978050840001</v>
          </cell>
          <cell r="L62">
            <v>1.3926113107026119</v>
          </cell>
          <cell r="M62">
            <v>1.4288192047808799</v>
          </cell>
          <cell r="P62">
            <v>34304</v>
          </cell>
          <cell r="Q62">
            <v>0</v>
          </cell>
        </row>
        <row r="63">
          <cell r="A63">
            <v>34335</v>
          </cell>
          <cell r="B63">
            <v>1.0860000000000001</v>
          </cell>
          <cell r="G63">
            <v>0</v>
          </cell>
          <cell r="H63">
            <v>1.0860000000000001</v>
          </cell>
          <cell r="I63">
            <v>1.1750520000000002</v>
          </cell>
          <cell r="J63">
            <v>1.2526054320000002</v>
          </cell>
          <cell r="K63">
            <v>1.3315195742160002</v>
          </cell>
          <cell r="L63">
            <v>1.3887749159072882</v>
          </cell>
          <cell r="M63">
            <v>1.4248830637208778</v>
          </cell>
          <cell r="P63">
            <v>34335</v>
          </cell>
          <cell r="Q63">
            <v>8.6000000000000076E-2</v>
          </cell>
        </row>
        <row r="64">
          <cell r="A64">
            <v>34366</v>
          </cell>
          <cell r="B64">
            <v>1.075</v>
          </cell>
          <cell r="G64">
            <v>0</v>
          </cell>
          <cell r="H64">
            <v>1.075</v>
          </cell>
          <cell r="I64">
            <v>1.1631500000000001</v>
          </cell>
          <cell r="J64">
            <v>1.2399179000000002</v>
          </cell>
          <cell r="K64">
            <v>1.3180327277000001</v>
          </cell>
          <cell r="L64">
            <v>1.3747081349911001</v>
          </cell>
          <cell r="M64">
            <v>1.4104505465008688</v>
          </cell>
          <cell r="P64">
            <v>34366</v>
          </cell>
          <cell r="Q64">
            <v>7.4999999999999997E-2</v>
          </cell>
        </row>
        <row r="65">
          <cell r="A65">
            <v>34394</v>
          </cell>
          <cell r="B65">
            <v>1.0720000000000001</v>
          </cell>
          <cell r="G65">
            <v>0</v>
          </cell>
          <cell r="H65">
            <v>1.0720000000000001</v>
          </cell>
          <cell r="I65">
            <v>1.159904</v>
          </cell>
          <cell r="J65">
            <v>1.236457664</v>
          </cell>
          <cell r="K65">
            <v>1.314354496832</v>
          </cell>
          <cell r="L65">
            <v>1.370871740195776</v>
          </cell>
          <cell r="M65">
            <v>1.4065144054408663</v>
          </cell>
          <cell r="P65">
            <v>34394</v>
          </cell>
          <cell r="Q65">
            <v>7.2000000000000064E-2</v>
          </cell>
        </row>
        <row r="66">
          <cell r="A66">
            <v>34425</v>
          </cell>
          <cell r="B66">
            <v>1.06</v>
          </cell>
          <cell r="G66">
            <v>0</v>
          </cell>
          <cell r="H66">
            <v>1.06</v>
          </cell>
          <cell r="I66">
            <v>1.1469200000000002</v>
          </cell>
          <cell r="J66">
            <v>1.2226167200000002</v>
          </cell>
          <cell r="K66">
            <v>1.2996415733600002</v>
          </cell>
          <cell r="L66">
            <v>1.3555261610144802</v>
          </cell>
          <cell r="M66">
            <v>1.3907698412008567</v>
          </cell>
          <cell r="P66">
            <v>34425</v>
          </cell>
          <cell r="Q66">
            <v>6.0000000000000053E-2</v>
          </cell>
        </row>
        <row r="67">
          <cell r="A67">
            <v>34455</v>
          </cell>
          <cell r="B67">
            <v>1.0549999999999999</v>
          </cell>
          <cell r="G67">
            <v>0</v>
          </cell>
          <cell r="H67">
            <v>1.0549999999999999</v>
          </cell>
          <cell r="I67">
            <v>1.14151</v>
          </cell>
          <cell r="J67">
            <v>1.2168496600000001</v>
          </cell>
          <cell r="K67">
            <v>1.2935111885799999</v>
          </cell>
          <cell r="L67">
            <v>1.3491321696889398</v>
          </cell>
          <cell r="M67">
            <v>1.3842096061008522</v>
          </cell>
          <cell r="P67">
            <v>34455</v>
          </cell>
          <cell r="Q67">
            <v>5.4999999999999938E-2</v>
          </cell>
        </row>
        <row r="68">
          <cell r="A68">
            <v>34486</v>
          </cell>
          <cell r="B68">
            <v>1.04</v>
          </cell>
          <cell r="G68">
            <v>0</v>
          </cell>
          <cell r="H68">
            <v>1.04</v>
          </cell>
          <cell r="I68">
            <v>1.1252800000000001</v>
          </cell>
          <cell r="J68">
            <v>1.19954848</v>
          </cell>
          <cell r="K68">
            <v>1.27512003424</v>
          </cell>
          <cell r="L68">
            <v>1.3299501957123199</v>
          </cell>
          <cell r="M68">
            <v>1.3645289008008403</v>
          </cell>
          <cell r="P68">
            <v>34486</v>
          </cell>
          <cell r="Q68">
            <v>0.04</v>
          </cell>
        </row>
        <row r="69">
          <cell r="A69">
            <v>34516</v>
          </cell>
          <cell r="B69">
            <v>1.034</v>
          </cell>
          <cell r="G69">
            <v>0</v>
          </cell>
          <cell r="H69">
            <v>1.034</v>
          </cell>
          <cell r="I69">
            <v>1.1187880000000001</v>
          </cell>
          <cell r="J69">
            <v>1.1926280080000002</v>
          </cell>
          <cell r="K69">
            <v>1.2677635725040002</v>
          </cell>
          <cell r="L69">
            <v>1.322277406121672</v>
          </cell>
          <cell r="M69">
            <v>1.3566566186808355</v>
          </cell>
          <cell r="P69">
            <v>34516</v>
          </cell>
          <cell r="Q69">
            <v>3.400000000000003E-2</v>
          </cell>
        </row>
        <row r="70">
          <cell r="A70">
            <v>34547</v>
          </cell>
          <cell r="B70">
            <v>1.028</v>
          </cell>
          <cell r="G70">
            <v>0</v>
          </cell>
          <cell r="H70">
            <v>1.028</v>
          </cell>
          <cell r="I70">
            <v>1.1122960000000002</v>
          </cell>
          <cell r="J70">
            <v>1.1857075360000002</v>
          </cell>
          <cell r="K70">
            <v>1.2604071107680002</v>
          </cell>
          <cell r="L70">
            <v>1.3146046165310241</v>
          </cell>
          <cell r="M70">
            <v>1.3487843365608307</v>
          </cell>
          <cell r="P70">
            <v>34547</v>
          </cell>
          <cell r="Q70">
            <v>2.8000000000000025E-2</v>
          </cell>
        </row>
        <row r="71">
          <cell r="A71">
            <v>34578</v>
          </cell>
          <cell r="B71">
            <v>1.0169999999999999</v>
          </cell>
          <cell r="G71">
            <v>0</v>
          </cell>
          <cell r="H71">
            <v>1.0169999999999999</v>
          </cell>
          <cell r="I71">
            <v>1.1003939999999999</v>
          </cell>
          <cell r="J71">
            <v>1.1730200039999998</v>
          </cell>
          <cell r="K71">
            <v>1.2469202642519999</v>
          </cell>
          <cell r="L71">
            <v>1.3005378356148358</v>
          </cell>
          <cell r="M71">
            <v>1.3343518193408215</v>
          </cell>
          <cell r="P71">
            <v>34578</v>
          </cell>
          <cell r="Q71">
            <v>1.6999999999999904E-2</v>
          </cell>
        </row>
        <row r="72">
          <cell r="A72">
            <v>34608</v>
          </cell>
          <cell r="B72">
            <v>1.012</v>
          </cell>
          <cell r="G72">
            <v>0</v>
          </cell>
          <cell r="H72">
            <v>1.012</v>
          </cell>
          <cell r="I72">
            <v>1.0949840000000002</v>
          </cell>
          <cell r="J72">
            <v>1.1672529440000003</v>
          </cell>
          <cell r="K72">
            <v>1.2407898794720003</v>
          </cell>
          <cell r="L72">
            <v>1.2941438442892961</v>
          </cell>
          <cell r="M72">
            <v>1.3277915842408179</v>
          </cell>
          <cell r="P72">
            <v>34608</v>
          </cell>
          <cell r="Q72">
            <v>1.2000000000000011E-2</v>
          </cell>
        </row>
        <row r="73">
          <cell r="A73">
            <v>34639</v>
          </cell>
          <cell r="B73">
            <v>1.006</v>
          </cell>
          <cell r="G73">
            <v>0</v>
          </cell>
          <cell r="H73">
            <v>1.006</v>
          </cell>
          <cell r="I73">
            <v>1.088492</v>
          </cell>
          <cell r="J73">
            <v>1.1603324720000001</v>
          </cell>
          <cell r="K73">
            <v>1.233433417736</v>
          </cell>
          <cell r="L73">
            <v>1.286471054698648</v>
          </cell>
          <cell r="M73">
            <v>1.3199193021208129</v>
          </cell>
          <cell r="P73">
            <v>34639</v>
          </cell>
          <cell r="Q73">
            <v>6.0000000000000053E-3</v>
          </cell>
        </row>
        <row r="74">
          <cell r="A74">
            <v>34669</v>
          </cell>
          <cell r="B74">
            <v>1</v>
          </cell>
          <cell r="G74">
            <v>0</v>
          </cell>
          <cell r="H74">
            <v>1</v>
          </cell>
          <cell r="I74">
            <v>1.0820000000000001</v>
          </cell>
          <cell r="J74">
            <v>1.1534120000000001</v>
          </cell>
          <cell r="K74">
            <v>1.226076956</v>
          </cell>
          <cell r="L74">
            <v>1.2787982651079999</v>
          </cell>
          <cell r="M74">
            <v>1.3120470200008079</v>
          </cell>
          <cell r="P74">
            <v>34669</v>
          </cell>
          <cell r="Q74">
            <v>0</v>
          </cell>
        </row>
        <row r="75">
          <cell r="A75">
            <v>34700</v>
          </cell>
          <cell r="B75">
            <v>1.079</v>
          </cell>
          <cell r="G75">
            <v>0</v>
          </cell>
          <cell r="H75">
            <v>0</v>
          </cell>
          <cell r="I75">
            <v>1.079</v>
          </cell>
          <cell r="J75">
            <v>1.1502140000000001</v>
          </cell>
          <cell r="K75">
            <v>1.2226774819999999</v>
          </cell>
          <cell r="L75">
            <v>1.2752526137259999</v>
          </cell>
          <cell r="M75">
            <v>1.3084091816828758</v>
          </cell>
          <cell r="P75">
            <v>34700</v>
          </cell>
          <cell r="Q75">
            <v>7.8999999999999959E-2</v>
          </cell>
        </row>
        <row r="76">
          <cell r="A76">
            <v>34731</v>
          </cell>
          <cell r="B76">
            <v>1.0720000000000001</v>
          </cell>
          <cell r="G76">
            <v>0</v>
          </cell>
          <cell r="H76">
            <v>0</v>
          </cell>
          <cell r="I76">
            <v>1.0720000000000001</v>
          </cell>
          <cell r="J76">
            <v>1.1427520000000002</v>
          </cell>
          <cell r="K76">
            <v>1.2147453760000002</v>
          </cell>
          <cell r="L76">
            <v>1.2669794271680002</v>
          </cell>
          <cell r="M76">
            <v>1.2999208922743681</v>
          </cell>
          <cell r="P76">
            <v>34731</v>
          </cell>
          <cell r="Q76">
            <v>7.2000000000000064E-2</v>
          </cell>
        </row>
        <row r="77">
          <cell r="A77">
            <v>34759</v>
          </cell>
          <cell r="B77">
            <v>1.0669999999999999</v>
          </cell>
          <cell r="G77">
            <v>0</v>
          </cell>
          <cell r="H77">
            <v>0</v>
          </cell>
          <cell r="I77">
            <v>1.0669999999999999</v>
          </cell>
          <cell r="J77">
            <v>1.1374219999999999</v>
          </cell>
          <cell r="K77">
            <v>1.2090795859999999</v>
          </cell>
          <cell r="L77">
            <v>1.2610700081979997</v>
          </cell>
          <cell r="M77">
            <v>1.2938578284111477</v>
          </cell>
          <cell r="P77">
            <v>34759</v>
          </cell>
          <cell r="Q77">
            <v>6.6999999999999948E-2</v>
          </cell>
        </row>
        <row r="78">
          <cell r="A78">
            <v>34790</v>
          </cell>
          <cell r="B78">
            <v>1.06</v>
          </cell>
          <cell r="G78">
            <v>0</v>
          </cell>
          <cell r="H78">
            <v>0</v>
          </cell>
          <cell r="I78">
            <v>1.06</v>
          </cell>
          <cell r="J78">
            <v>1.1299600000000001</v>
          </cell>
          <cell r="K78">
            <v>1.2011474799999999</v>
          </cell>
          <cell r="L78">
            <v>1.2527968216399998</v>
          </cell>
          <cell r="M78">
            <v>1.2853695390026398</v>
          </cell>
          <cell r="P78">
            <v>34790</v>
          </cell>
          <cell r="Q78">
            <v>6.0000000000000053E-2</v>
          </cell>
        </row>
        <row r="79">
          <cell r="A79">
            <v>34820</v>
          </cell>
          <cell r="B79">
            <v>1.054</v>
          </cell>
          <cell r="G79">
            <v>0</v>
          </cell>
          <cell r="H79">
            <v>0</v>
          </cell>
          <cell r="I79">
            <v>1.054</v>
          </cell>
          <cell r="J79">
            <v>1.123564</v>
          </cell>
          <cell r="K79">
            <v>1.194348532</v>
          </cell>
          <cell r="L79">
            <v>1.245705518876</v>
          </cell>
          <cell r="M79">
            <v>1.2780938623667761</v>
          </cell>
          <cell r="P79">
            <v>34820</v>
          </cell>
          <cell r="Q79">
            <v>5.4000000000000048E-2</v>
          </cell>
        </row>
        <row r="80">
          <cell r="A80">
            <v>34851</v>
          </cell>
          <cell r="B80">
            <v>1.0469999999999999</v>
          </cell>
          <cell r="G80">
            <v>0</v>
          </cell>
          <cell r="H80">
            <v>0</v>
          </cell>
          <cell r="I80">
            <v>1.0469999999999999</v>
          </cell>
          <cell r="J80">
            <v>1.1161019999999999</v>
          </cell>
          <cell r="K80">
            <v>1.1864164259999999</v>
          </cell>
          <cell r="L80">
            <v>1.2374323323179999</v>
          </cell>
          <cell r="M80">
            <v>1.2696055729582678</v>
          </cell>
          <cell r="P80">
            <v>34851</v>
          </cell>
          <cell r="Q80">
            <v>4.6999999999999931E-2</v>
          </cell>
        </row>
        <row r="81">
          <cell r="A81">
            <v>34881</v>
          </cell>
          <cell r="B81">
            <v>1.04</v>
          </cell>
          <cell r="G81">
            <v>0</v>
          </cell>
          <cell r="H81">
            <v>0</v>
          </cell>
          <cell r="I81">
            <v>1.04</v>
          </cell>
          <cell r="J81">
            <v>1.1086400000000001</v>
          </cell>
          <cell r="K81">
            <v>1.1784843199999999</v>
          </cell>
          <cell r="L81">
            <v>1.2291591457599997</v>
          </cell>
          <cell r="M81">
            <v>1.2611172835497597</v>
          </cell>
          <cell r="P81">
            <v>34881</v>
          </cell>
          <cell r="Q81">
            <v>0.04</v>
          </cell>
        </row>
        <row r="82">
          <cell r="A82">
            <v>34912</v>
          </cell>
          <cell r="B82">
            <v>1.0309999999999999</v>
          </cell>
          <cell r="G82">
            <v>0</v>
          </cell>
          <cell r="H82">
            <v>0</v>
          </cell>
          <cell r="I82">
            <v>1.0309999999999999</v>
          </cell>
          <cell r="J82">
            <v>1.099046</v>
          </cell>
          <cell r="K82">
            <v>1.1682858979999999</v>
          </cell>
          <cell r="L82">
            <v>1.2185221916139999</v>
          </cell>
          <cell r="M82">
            <v>1.2502037685959639</v>
          </cell>
          <cell r="P82">
            <v>34912</v>
          </cell>
          <cell r="Q82">
            <v>3.0999999999999917E-2</v>
          </cell>
        </row>
        <row r="83">
          <cell r="A83">
            <v>34943</v>
          </cell>
          <cell r="B83">
            <v>1.014</v>
          </cell>
          <cell r="G83">
            <v>0</v>
          </cell>
          <cell r="H83">
            <v>0</v>
          </cell>
          <cell r="I83">
            <v>1.014</v>
          </cell>
          <cell r="J83">
            <v>1.080924</v>
          </cell>
          <cell r="K83">
            <v>1.149022212</v>
          </cell>
          <cell r="L83">
            <v>1.1984301671159998</v>
          </cell>
          <cell r="M83">
            <v>1.2295893514610159</v>
          </cell>
          <cell r="P83">
            <v>34943</v>
          </cell>
          <cell r="Q83">
            <v>1.4000000000000012E-2</v>
          </cell>
        </row>
        <row r="84">
          <cell r="A84">
            <v>34973</v>
          </cell>
          <cell r="B84">
            <v>1.008</v>
          </cell>
          <cell r="G84">
            <v>0</v>
          </cell>
          <cell r="H84">
            <v>0</v>
          </cell>
          <cell r="I84">
            <v>1.008</v>
          </cell>
          <cell r="J84">
            <v>1.0745280000000001</v>
          </cell>
          <cell r="K84">
            <v>1.1422232640000001</v>
          </cell>
          <cell r="L84">
            <v>1.191338864352</v>
          </cell>
          <cell r="M84">
            <v>1.222313674825152</v>
          </cell>
          <cell r="P84">
            <v>34973</v>
          </cell>
          <cell r="Q84">
            <v>8.0000000000000071E-3</v>
          </cell>
        </row>
        <row r="85">
          <cell r="A85">
            <v>35004</v>
          </cell>
          <cell r="B85">
            <v>1.0009999999999999</v>
          </cell>
          <cell r="G85">
            <v>0</v>
          </cell>
          <cell r="H85">
            <v>0</v>
          </cell>
          <cell r="I85">
            <v>1.0009999999999999</v>
          </cell>
          <cell r="J85">
            <v>1.0670659999999998</v>
          </cell>
          <cell r="K85">
            <v>1.1342911579999997</v>
          </cell>
          <cell r="L85">
            <v>1.1830656777939996</v>
          </cell>
          <cell r="M85">
            <v>1.2138253854166436</v>
          </cell>
          <cell r="P85">
            <v>35004</v>
          </cell>
          <cell r="Q85">
            <v>9.9999999999988987E-4</v>
          </cell>
        </row>
        <row r="86">
          <cell r="A86">
            <v>35034</v>
          </cell>
          <cell r="B86">
            <v>1</v>
          </cell>
          <cell r="G86">
            <v>0</v>
          </cell>
          <cell r="H86">
            <v>0</v>
          </cell>
          <cell r="I86">
            <v>1</v>
          </cell>
          <cell r="J86">
            <v>1.0660000000000001</v>
          </cell>
          <cell r="K86">
            <v>1.1331580000000001</v>
          </cell>
          <cell r="L86">
            <v>1.181883794</v>
          </cell>
          <cell r="M86">
            <v>1.2126127726439999</v>
          </cell>
          <cell r="P86">
            <v>35034</v>
          </cell>
          <cell r="Q86">
            <v>0</v>
          </cell>
        </row>
        <row r="87">
          <cell r="A87">
            <v>35065</v>
          </cell>
          <cell r="B87">
            <v>1.0620000000000001</v>
          </cell>
          <cell r="G87">
            <v>0</v>
          </cell>
          <cell r="H87">
            <v>0</v>
          </cell>
          <cell r="I87">
            <v>0</v>
          </cell>
          <cell r="J87">
            <v>1.0620000000000001</v>
          </cell>
          <cell r="K87">
            <v>1.128906</v>
          </cell>
          <cell r="L87">
            <v>1.1774489579999998</v>
          </cell>
          <cell r="M87">
            <v>1.2080626309079998</v>
          </cell>
          <cell r="P87">
            <v>35065</v>
          </cell>
          <cell r="Q87">
            <v>6.2000000000000055E-2</v>
          </cell>
        </row>
        <row r="88">
          <cell r="A88">
            <v>35096</v>
          </cell>
          <cell r="B88">
            <v>1.06</v>
          </cell>
          <cell r="G88">
            <v>0</v>
          </cell>
          <cell r="H88">
            <v>0</v>
          </cell>
          <cell r="I88">
            <v>0</v>
          </cell>
          <cell r="J88">
            <v>1.06</v>
          </cell>
          <cell r="K88">
            <v>1.1267799999999999</v>
          </cell>
          <cell r="L88">
            <v>1.1752315399999997</v>
          </cell>
          <cell r="M88">
            <v>1.2057875600399997</v>
          </cell>
          <cell r="P88">
            <v>35096</v>
          </cell>
          <cell r="Q88">
            <v>6.0000000000000053E-2</v>
          </cell>
        </row>
        <row r="89">
          <cell r="A89">
            <v>35125</v>
          </cell>
          <cell r="B89">
            <v>1.054</v>
          </cell>
          <cell r="G89">
            <v>0</v>
          </cell>
          <cell r="H89">
            <v>0</v>
          </cell>
          <cell r="I89">
            <v>0</v>
          </cell>
          <cell r="J89">
            <v>1.054</v>
          </cell>
          <cell r="K89">
            <v>1.1204019999999999</v>
          </cell>
          <cell r="L89">
            <v>1.1685792859999997</v>
          </cell>
          <cell r="M89">
            <v>1.1989623474359998</v>
          </cell>
          <cell r="P89">
            <v>35125</v>
          </cell>
          <cell r="Q89">
            <v>5.4000000000000048E-2</v>
          </cell>
        </row>
        <row r="90">
          <cell r="A90">
            <v>35156</v>
          </cell>
          <cell r="B90">
            <v>1.0469999999999999</v>
          </cell>
          <cell r="G90">
            <v>0</v>
          </cell>
          <cell r="H90">
            <v>0</v>
          </cell>
          <cell r="I90">
            <v>0</v>
          </cell>
          <cell r="J90">
            <v>1.0469999999999999</v>
          </cell>
          <cell r="K90">
            <v>1.1129609999999999</v>
          </cell>
          <cell r="L90">
            <v>1.1608183229999998</v>
          </cell>
          <cell r="M90">
            <v>1.1909995993979998</v>
          </cell>
          <cell r="P90">
            <v>35156</v>
          </cell>
          <cell r="Q90">
            <v>4.6999999999999931E-2</v>
          </cell>
        </row>
        <row r="91">
          <cell r="A91">
            <v>35186</v>
          </cell>
          <cell r="B91">
            <v>1.036</v>
          </cell>
          <cell r="G91">
            <v>0</v>
          </cell>
          <cell r="H91">
            <v>0</v>
          </cell>
          <cell r="I91">
            <v>0</v>
          </cell>
          <cell r="J91">
            <v>1.036</v>
          </cell>
          <cell r="K91">
            <v>1.1012679999999999</v>
          </cell>
          <cell r="L91">
            <v>1.1486225239999999</v>
          </cell>
          <cell r="M91">
            <v>1.1784867096239999</v>
          </cell>
          <cell r="P91">
            <v>35186</v>
          </cell>
          <cell r="Q91">
            <v>3.6000000000000032E-2</v>
          </cell>
        </row>
        <row r="92">
          <cell r="A92">
            <v>35217</v>
          </cell>
          <cell r="B92">
            <v>1.028</v>
          </cell>
          <cell r="G92">
            <v>0</v>
          </cell>
          <cell r="H92">
            <v>0</v>
          </cell>
          <cell r="I92">
            <v>0</v>
          </cell>
          <cell r="J92">
            <v>1.028</v>
          </cell>
          <cell r="K92">
            <v>1.0927640000000001</v>
          </cell>
          <cell r="L92">
            <v>1.139752852</v>
          </cell>
          <cell r="M92">
            <v>1.1693864261519999</v>
          </cell>
          <cell r="P92">
            <v>35217</v>
          </cell>
          <cell r="Q92">
            <v>2.8000000000000025E-2</v>
          </cell>
        </row>
        <row r="93">
          <cell r="A93">
            <v>35247</v>
          </cell>
          <cell r="B93">
            <v>1.0229999999999999</v>
          </cell>
          <cell r="G93">
            <v>0</v>
          </cell>
          <cell r="H93">
            <v>0</v>
          </cell>
          <cell r="I93">
            <v>0</v>
          </cell>
          <cell r="J93">
            <v>1.0229999999999999</v>
          </cell>
          <cell r="K93">
            <v>1.0874489999999999</v>
          </cell>
          <cell r="L93">
            <v>1.1342093069999999</v>
          </cell>
          <cell r="M93">
            <v>1.1636987489819999</v>
          </cell>
          <cell r="P93">
            <v>35247</v>
          </cell>
          <cell r="Q93">
            <v>2.2999999999999909E-2</v>
          </cell>
        </row>
        <row r="94">
          <cell r="A94">
            <v>35278</v>
          </cell>
          <cell r="B94">
            <v>1.02</v>
          </cell>
          <cell r="G94">
            <v>0</v>
          </cell>
          <cell r="H94">
            <v>0</v>
          </cell>
          <cell r="I94">
            <v>0</v>
          </cell>
          <cell r="J94">
            <v>1.02</v>
          </cell>
          <cell r="K94">
            <v>1.08426</v>
          </cell>
          <cell r="L94">
            <v>1.1308831799999999</v>
          </cell>
          <cell r="M94">
            <v>1.16028614268</v>
          </cell>
          <cell r="P94">
            <v>35278</v>
          </cell>
          <cell r="Q94">
            <v>0.02</v>
          </cell>
        </row>
        <row r="95">
          <cell r="A95">
            <v>35309</v>
          </cell>
          <cell r="B95">
            <v>1.016</v>
          </cell>
          <cell r="G95">
            <v>0</v>
          </cell>
          <cell r="H95">
            <v>0</v>
          </cell>
          <cell r="I95">
            <v>0</v>
          </cell>
          <cell r="J95">
            <v>1.016</v>
          </cell>
          <cell r="K95">
            <v>1.0800079999999999</v>
          </cell>
          <cell r="L95">
            <v>1.1264483439999997</v>
          </cell>
          <cell r="M95">
            <v>1.1557360009439996</v>
          </cell>
          <cell r="P95">
            <v>35309</v>
          </cell>
          <cell r="Q95">
            <v>1.6000000000000014E-2</v>
          </cell>
        </row>
        <row r="96">
          <cell r="A96">
            <v>35339</v>
          </cell>
          <cell r="B96">
            <v>1.0109999999999999</v>
          </cell>
          <cell r="G96">
            <v>0</v>
          </cell>
          <cell r="H96">
            <v>0</v>
          </cell>
          <cell r="I96">
            <v>0</v>
          </cell>
          <cell r="J96">
            <v>1.0109999999999999</v>
          </cell>
          <cell r="K96">
            <v>1.0746929999999999</v>
          </cell>
          <cell r="L96">
            <v>1.1209047989999998</v>
          </cell>
          <cell r="M96">
            <v>1.1500483237739998</v>
          </cell>
          <cell r="P96">
            <v>35339</v>
          </cell>
          <cell r="Q96">
            <v>1.0999999999999899E-2</v>
          </cell>
        </row>
        <row r="97">
          <cell r="A97">
            <v>35370</v>
          </cell>
          <cell r="B97">
            <v>1.004</v>
          </cell>
          <cell r="G97">
            <v>0</v>
          </cell>
          <cell r="H97">
            <v>0</v>
          </cell>
          <cell r="I97">
            <v>0</v>
          </cell>
          <cell r="J97">
            <v>1.004</v>
          </cell>
          <cell r="K97">
            <v>1.0672519999999999</v>
          </cell>
          <cell r="L97">
            <v>1.1131438359999999</v>
          </cell>
          <cell r="M97">
            <v>1.142085575736</v>
          </cell>
          <cell r="P97">
            <v>35370</v>
          </cell>
          <cell r="Q97">
            <v>4.0000000000000036E-3</v>
          </cell>
        </row>
        <row r="98">
          <cell r="A98">
            <v>35400</v>
          </cell>
          <cell r="B98">
            <v>1</v>
          </cell>
          <cell r="G98">
            <v>0</v>
          </cell>
          <cell r="H98">
            <v>0</v>
          </cell>
          <cell r="I98">
            <v>0</v>
          </cell>
          <cell r="J98">
            <v>1</v>
          </cell>
          <cell r="K98">
            <v>1.0629999999999999</v>
          </cell>
          <cell r="L98">
            <v>1.1087089999999999</v>
          </cell>
          <cell r="M98">
            <v>1.1375354339999999</v>
          </cell>
          <cell r="P98">
            <v>35400</v>
          </cell>
          <cell r="Q98">
            <v>0</v>
          </cell>
        </row>
        <row r="99">
          <cell r="A99">
            <v>35431</v>
          </cell>
          <cell r="B99">
            <v>1.0589999999999999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1.0589999999999999</v>
          </cell>
          <cell r="L99">
            <v>1.1045369999999999</v>
          </cell>
          <cell r="M99">
            <v>1.1332549619999999</v>
          </cell>
          <cell r="P99">
            <v>35431</v>
          </cell>
          <cell r="Q99">
            <v>5.8999999999999941E-2</v>
          </cell>
        </row>
        <row r="100">
          <cell r="A100">
            <v>35462</v>
          </cell>
          <cell r="B100">
            <v>1.054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1.054</v>
          </cell>
          <cell r="L100">
            <v>1.0993219999999999</v>
          </cell>
          <cell r="M100">
            <v>1.1279043719999999</v>
          </cell>
          <cell r="P100">
            <v>35462</v>
          </cell>
          <cell r="Q100">
            <v>5.4000000000000048E-2</v>
          </cell>
        </row>
        <row r="101">
          <cell r="A101">
            <v>35490</v>
          </cell>
          <cell r="B101">
            <v>1.0449999999999999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1.0449999999999999</v>
          </cell>
          <cell r="L101">
            <v>1.0899349999999999</v>
          </cell>
          <cell r="M101">
            <v>1.11827331</v>
          </cell>
          <cell r="P101">
            <v>35490</v>
          </cell>
          <cell r="Q101">
            <v>4.4999999999999929E-2</v>
          </cell>
        </row>
        <row r="102">
          <cell r="A102">
            <v>35521</v>
          </cell>
          <cell r="B102">
            <v>1.042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1.042</v>
          </cell>
          <cell r="L102">
            <v>1.0868059999999999</v>
          </cell>
          <cell r="M102">
            <v>1.115062956</v>
          </cell>
          <cell r="P102">
            <v>35521</v>
          </cell>
          <cell r="Q102">
            <v>4.2000000000000037E-2</v>
          </cell>
        </row>
        <row r="103">
          <cell r="A103">
            <v>35551</v>
          </cell>
          <cell r="B103">
            <v>1.038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1.038</v>
          </cell>
          <cell r="L103">
            <v>1.0826339999999999</v>
          </cell>
          <cell r="M103">
            <v>1.1107824839999998</v>
          </cell>
          <cell r="P103">
            <v>35551</v>
          </cell>
          <cell r="Q103">
            <v>3.8000000000000034E-2</v>
          </cell>
        </row>
        <row r="104">
          <cell r="A104">
            <v>35582</v>
          </cell>
          <cell r="B104">
            <v>1.036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1.036</v>
          </cell>
          <cell r="L104">
            <v>1.0805480000000001</v>
          </cell>
          <cell r="M104">
            <v>1.108642248</v>
          </cell>
          <cell r="P104">
            <v>35582</v>
          </cell>
          <cell r="Q104">
            <v>3.6000000000000032E-2</v>
          </cell>
        </row>
        <row r="105">
          <cell r="A105">
            <v>35612</v>
          </cell>
          <cell r="B105">
            <v>1.0329999999999999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1.0329999999999999</v>
          </cell>
          <cell r="L105">
            <v>1.0774189999999999</v>
          </cell>
          <cell r="M105">
            <v>1.1054318939999999</v>
          </cell>
          <cell r="P105">
            <v>35612</v>
          </cell>
          <cell r="Q105">
            <v>3.2999999999999918E-2</v>
          </cell>
        </row>
        <row r="106">
          <cell r="A106">
            <v>35643</v>
          </cell>
          <cell r="B106">
            <v>1.0269999999999999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1.0269999999999999</v>
          </cell>
          <cell r="L106">
            <v>1.0711609999999998</v>
          </cell>
          <cell r="M106">
            <v>1.0990111859999998</v>
          </cell>
          <cell r="P106">
            <v>35643</v>
          </cell>
          <cell r="Q106">
            <v>2.6999999999999913E-2</v>
          </cell>
        </row>
        <row r="107">
          <cell r="A107">
            <v>35674</v>
          </cell>
          <cell r="B107">
            <v>1.0229999999999999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1.0229999999999999</v>
          </cell>
          <cell r="L107">
            <v>1.0669889999999997</v>
          </cell>
          <cell r="M107">
            <v>1.0947307139999998</v>
          </cell>
          <cell r="P107">
            <v>35674</v>
          </cell>
          <cell r="Q107">
            <v>2.2999999999999909E-2</v>
          </cell>
        </row>
        <row r="108">
          <cell r="A108">
            <v>35704</v>
          </cell>
          <cell r="B108">
            <v>1.014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1.014</v>
          </cell>
          <cell r="L108">
            <v>1.0576019999999999</v>
          </cell>
          <cell r="M108">
            <v>1.085099652</v>
          </cell>
          <cell r="P108">
            <v>35704</v>
          </cell>
          <cell r="Q108">
            <v>1.4000000000000012E-2</v>
          </cell>
        </row>
        <row r="109">
          <cell r="A109">
            <v>35735</v>
          </cell>
          <cell r="B109">
            <v>1.0009999999999999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1.0009999999999999</v>
          </cell>
          <cell r="L109">
            <v>1.0440429999999998</v>
          </cell>
          <cell r="M109">
            <v>1.0711881179999998</v>
          </cell>
          <cell r="P109">
            <v>35735</v>
          </cell>
          <cell r="Q109">
            <v>9.9999999999988987E-4</v>
          </cell>
        </row>
        <row r="110">
          <cell r="A110">
            <v>35765</v>
          </cell>
          <cell r="B110">
            <v>1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1</v>
          </cell>
          <cell r="L110">
            <v>1.0429999999999999</v>
          </cell>
          <cell r="M110">
            <v>1.0701179999999999</v>
          </cell>
          <cell r="P110">
            <v>35765</v>
          </cell>
          <cell r="Q110">
            <v>0</v>
          </cell>
        </row>
        <row r="111">
          <cell r="A111">
            <v>35796</v>
          </cell>
          <cell r="B111">
            <v>1.0409999999999999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1.0409999999999999</v>
          </cell>
          <cell r="M111">
            <v>1.068066</v>
          </cell>
          <cell r="P111">
            <v>35796</v>
          </cell>
          <cell r="Q111">
            <v>4.0999999999999925E-2</v>
          </cell>
        </row>
        <row r="112">
          <cell r="A112">
            <v>35827</v>
          </cell>
          <cell r="B112">
            <v>1.034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1.034</v>
          </cell>
          <cell r="M112">
            <v>1.0608840000000002</v>
          </cell>
          <cell r="P112">
            <v>35827</v>
          </cell>
          <cell r="Q112">
            <v>3.400000000000003E-2</v>
          </cell>
        </row>
        <row r="113">
          <cell r="A113">
            <v>35855</v>
          </cell>
          <cell r="B113">
            <v>1.0349999999999999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1.0349999999999999</v>
          </cell>
          <cell r="M113">
            <v>1.0619099999999999</v>
          </cell>
          <cell r="P113">
            <v>35855</v>
          </cell>
          <cell r="Q113">
            <v>3.499999999999992E-2</v>
          </cell>
        </row>
        <row r="114">
          <cell r="A114">
            <v>35886</v>
          </cell>
          <cell r="B114">
            <v>1.0309999999999999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1.0309999999999999</v>
          </cell>
          <cell r="M114">
            <v>1.057806</v>
          </cell>
          <cell r="P114">
            <v>35886</v>
          </cell>
          <cell r="Q114">
            <v>3.0999999999999917E-2</v>
          </cell>
        </row>
        <row r="115">
          <cell r="A115">
            <v>35916</v>
          </cell>
          <cell r="B115">
            <v>1.0269999999999999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1.0269999999999999</v>
          </cell>
          <cell r="M115">
            <v>1.0537019999999999</v>
          </cell>
          <cell r="P115">
            <v>35916</v>
          </cell>
          <cell r="Q115">
            <v>2.6999999999999913E-2</v>
          </cell>
        </row>
        <row r="116">
          <cell r="A116">
            <v>35947</v>
          </cell>
          <cell r="B116">
            <v>1.0249999999999999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1.0249999999999999</v>
          </cell>
          <cell r="M116">
            <v>1.05165</v>
          </cell>
          <cell r="P116">
            <v>35947</v>
          </cell>
          <cell r="Q116">
            <v>2.4999999999999911E-2</v>
          </cell>
        </row>
        <row r="117">
          <cell r="A117">
            <v>35977</v>
          </cell>
          <cell r="B117">
            <v>1.022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1.022</v>
          </cell>
          <cell r="M117">
            <v>1.0485720000000001</v>
          </cell>
          <cell r="P117">
            <v>35977</v>
          </cell>
          <cell r="Q117">
            <v>2.200000000000002E-2</v>
          </cell>
        </row>
        <row r="118">
          <cell r="A118">
            <v>36008</v>
          </cell>
          <cell r="B118">
            <v>1.018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1.018</v>
          </cell>
          <cell r="M118">
            <v>1.044468</v>
          </cell>
          <cell r="P118">
            <v>36008</v>
          </cell>
          <cell r="Q118">
            <v>1.8000000000000016E-2</v>
          </cell>
        </row>
        <row r="119">
          <cell r="A119">
            <v>36039</v>
          </cell>
          <cell r="B119">
            <v>1.014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1.014</v>
          </cell>
          <cell r="M119">
            <v>1.0403640000000001</v>
          </cell>
          <cell r="P119">
            <v>36039</v>
          </cell>
          <cell r="Q119">
            <v>1.4000000000000012E-2</v>
          </cell>
        </row>
        <row r="120">
          <cell r="A120">
            <v>36069</v>
          </cell>
          <cell r="B120">
            <v>1.0089999999999999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1.0089999999999999</v>
          </cell>
          <cell r="M120">
            <v>1.035234</v>
          </cell>
          <cell r="P120">
            <v>36069</v>
          </cell>
          <cell r="Q120">
            <v>8.999999999999897E-3</v>
          </cell>
        </row>
        <row r="121">
          <cell r="A121">
            <v>36100</v>
          </cell>
          <cell r="B121">
            <v>1.0009999999999999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1.0009999999999999</v>
          </cell>
          <cell r="M121">
            <v>1.027026</v>
          </cell>
          <cell r="P121">
            <v>36100</v>
          </cell>
          <cell r="Q121">
            <v>9.9999999999988987E-4</v>
          </cell>
        </row>
        <row r="122">
          <cell r="A122">
            <v>36130</v>
          </cell>
          <cell r="B122">
            <v>1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1</v>
          </cell>
          <cell r="M122">
            <v>1.026</v>
          </cell>
          <cell r="P122">
            <v>36130</v>
          </cell>
          <cell r="Q122">
            <v>0</v>
          </cell>
        </row>
        <row r="123">
          <cell r="A123">
            <v>36161</v>
          </cell>
          <cell r="B123">
            <v>1.02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1.02</v>
          </cell>
          <cell r="P123">
            <v>36161</v>
          </cell>
          <cell r="Q123">
            <v>0.02</v>
          </cell>
        </row>
        <row r="124">
          <cell r="A124">
            <v>36192</v>
          </cell>
          <cell r="B124">
            <v>1.024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1.024</v>
          </cell>
          <cell r="P124">
            <v>36192</v>
          </cell>
          <cell r="Q124">
            <v>2.4000000000000021E-2</v>
          </cell>
        </row>
        <row r="125">
          <cell r="A125">
            <v>36220</v>
          </cell>
          <cell r="B125">
            <v>1.0229999999999999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1.0229999999999999</v>
          </cell>
          <cell r="P125">
            <v>36220</v>
          </cell>
          <cell r="Q125">
            <v>2.2999999999999909E-2</v>
          </cell>
        </row>
        <row r="126">
          <cell r="A126">
            <v>36251</v>
          </cell>
          <cell r="B126">
            <v>1.0169999999999999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1.0169999999999999</v>
          </cell>
          <cell r="P126">
            <v>36251</v>
          </cell>
          <cell r="Q126">
            <v>1.6999999999999904E-2</v>
          </cell>
        </row>
        <row r="127">
          <cell r="A127">
            <v>36281</v>
          </cell>
          <cell r="B127">
            <v>1.0129999999999999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1.0129999999999999</v>
          </cell>
          <cell r="P127">
            <v>36281</v>
          </cell>
          <cell r="Q127">
            <v>1.2999999999999901E-2</v>
          </cell>
        </row>
        <row r="128">
          <cell r="A128">
            <v>36312</v>
          </cell>
          <cell r="B128">
            <v>1.012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1.012</v>
          </cell>
          <cell r="P128">
            <v>36312</v>
          </cell>
          <cell r="Q128">
            <v>1.2000000000000011E-2</v>
          </cell>
        </row>
        <row r="129">
          <cell r="A129">
            <v>36342</v>
          </cell>
          <cell r="B129">
            <v>1.01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1.01</v>
          </cell>
          <cell r="P129">
            <v>36342</v>
          </cell>
          <cell r="Q129">
            <v>0.01</v>
          </cell>
        </row>
        <row r="130">
          <cell r="A130">
            <v>36373</v>
          </cell>
          <cell r="B130">
            <v>1.0089999999999999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1.0089999999999999</v>
          </cell>
          <cell r="P130">
            <v>36373</v>
          </cell>
          <cell r="Q130">
            <v>8.999999999999897E-3</v>
          </cell>
        </row>
        <row r="131">
          <cell r="A131">
            <v>36404</v>
          </cell>
          <cell r="B131">
            <v>1.008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1.008</v>
          </cell>
          <cell r="P131">
            <v>36404</v>
          </cell>
          <cell r="Q131">
            <v>8.0000000000000071E-3</v>
          </cell>
        </row>
        <row r="132">
          <cell r="A132">
            <v>36434</v>
          </cell>
          <cell r="B132">
            <v>1.0049999999999999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1.0049999999999999</v>
          </cell>
          <cell r="P132">
            <v>36434</v>
          </cell>
          <cell r="Q132">
            <v>4.9999999999998934E-3</v>
          </cell>
        </row>
        <row r="133">
          <cell r="A133">
            <v>36465</v>
          </cell>
          <cell r="B133">
            <v>1.002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1.002</v>
          </cell>
          <cell r="P133">
            <v>36465</v>
          </cell>
          <cell r="Q133">
            <v>2.0000000000000018E-3</v>
          </cell>
        </row>
        <row r="134">
          <cell r="A134">
            <v>36495</v>
          </cell>
          <cell r="B134">
            <v>1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1</v>
          </cell>
          <cell r="P134">
            <v>36495</v>
          </cell>
          <cell r="Q134">
            <v>0</v>
          </cell>
        </row>
        <row r="135">
          <cell r="P135">
            <v>36526</v>
          </cell>
          <cell r="Q135">
            <v>4.3999999999999997E-2</v>
          </cell>
        </row>
        <row r="136">
          <cell r="P136">
            <v>36557</v>
          </cell>
          <cell r="Q136">
            <v>4.2000000000000003E-2</v>
          </cell>
        </row>
        <row r="137">
          <cell r="P137">
            <v>36586</v>
          </cell>
          <cell r="Q137">
            <v>3.5999999999999997E-2</v>
          </cell>
        </row>
        <row r="138">
          <cell r="P138">
            <v>36617</v>
          </cell>
          <cell r="Q138">
            <v>2.9000000000000001E-2</v>
          </cell>
        </row>
        <row r="139">
          <cell r="P139">
            <v>36647</v>
          </cell>
          <cell r="Q139">
            <v>2.4E-2</v>
          </cell>
        </row>
        <row r="140">
          <cell r="P140">
            <v>36678</v>
          </cell>
          <cell r="Q140">
            <v>2.1999999999999999E-2</v>
          </cell>
        </row>
        <row r="141">
          <cell r="P141">
            <v>36708</v>
          </cell>
          <cell r="Q141">
            <v>0.02</v>
          </cell>
        </row>
        <row r="142">
          <cell r="P142">
            <v>36739</v>
          </cell>
          <cell r="Q142">
            <v>1.7999999999999999E-2</v>
          </cell>
        </row>
        <row r="143">
          <cell r="P143">
            <v>36770</v>
          </cell>
          <cell r="Q143">
            <v>1.6E-2</v>
          </cell>
        </row>
        <row r="144">
          <cell r="P144">
            <v>36800</v>
          </cell>
          <cell r="Q144">
            <v>8.9999999999999993E-3</v>
          </cell>
        </row>
        <row r="145">
          <cell r="P145">
            <v>36831</v>
          </cell>
          <cell r="Q145">
            <v>3.0000000000000001E-3</v>
          </cell>
        </row>
        <row r="146">
          <cell r="P146">
            <v>36861</v>
          </cell>
          <cell r="Q146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en"/>
      <sheetName val="Planilla"/>
      <sheetName val="calculos planilla"/>
    </sheetNames>
    <sheetDataSet>
      <sheetData sheetId="0"/>
      <sheetData sheetId="1"/>
      <sheetData sheetId="2">
        <row r="2">
          <cell r="A2" t="str">
            <v>ADQUISICION</v>
          </cell>
          <cell r="C2">
            <v>32873</v>
          </cell>
          <cell r="D2">
            <v>33238</v>
          </cell>
          <cell r="E2">
            <v>33603</v>
          </cell>
          <cell r="F2">
            <v>33969</v>
          </cell>
          <cell r="G2">
            <v>34334</v>
          </cell>
          <cell r="H2">
            <v>34699</v>
          </cell>
          <cell r="I2">
            <v>35064</v>
          </cell>
          <cell r="J2">
            <v>35430</v>
          </cell>
          <cell r="K2">
            <v>35795</v>
          </cell>
          <cell r="L2">
            <v>36160</v>
          </cell>
          <cell r="M2">
            <v>36525</v>
          </cell>
        </row>
        <row r="3">
          <cell r="A3">
            <v>32509</v>
          </cell>
          <cell r="B3">
            <v>1.1890000000000001</v>
          </cell>
          <cell r="C3">
            <v>1.1890000000000001</v>
          </cell>
          <cell r="D3">
            <v>1.5385660000000001</v>
          </cell>
          <cell r="E3">
            <v>1.8124307479999999</v>
          </cell>
          <cell r="F3">
            <v>2.0661710527199997</v>
          </cell>
          <cell r="G3">
            <v>2.3161777500991194</v>
          </cell>
          <cell r="H3">
            <v>2.522317569857941</v>
          </cell>
          <cell r="I3">
            <v>2.7291476105862924</v>
          </cell>
          <cell r="J3">
            <v>2.9092713528849878</v>
          </cell>
          <cell r="K3">
            <v>3.0925554481167419</v>
          </cell>
          <cell r="L3">
            <v>3.2255353323857614</v>
          </cell>
          <cell r="M3">
            <v>3.3093992510277914</v>
          </cell>
          <cell r="P3">
            <v>32509</v>
          </cell>
          <cell r="Q3">
            <v>0.18900000000000006</v>
          </cell>
          <cell r="S3">
            <v>1989</v>
          </cell>
          <cell r="T3">
            <v>0.21099999999999999</v>
          </cell>
          <cell r="U3">
            <v>3</v>
          </cell>
        </row>
        <row r="4">
          <cell r="A4">
            <v>32540</v>
          </cell>
          <cell r="B4">
            <v>1.1759999999999999</v>
          </cell>
          <cell r="C4">
            <v>1.1759999999999999</v>
          </cell>
          <cell r="D4">
            <v>1.521744</v>
          </cell>
          <cell r="E4">
            <v>1.7926144319999999</v>
          </cell>
          <cell r="F4">
            <v>2.0435804524799996</v>
          </cell>
          <cell r="G4">
            <v>2.2908536872300798</v>
          </cell>
          <cell r="H4">
            <v>2.4947396653935567</v>
          </cell>
          <cell r="I4">
            <v>2.6993083179558286</v>
          </cell>
          <cell r="J4">
            <v>2.8774626669409136</v>
          </cell>
          <cell r="K4">
            <v>3.0587428149581908</v>
          </cell>
          <cell r="L4">
            <v>3.1902687560013927</v>
          </cell>
          <cell r="M4">
            <v>3.273215743657429</v>
          </cell>
          <cell r="P4">
            <v>32540</v>
          </cell>
          <cell r="Q4">
            <v>0.17599999999999993</v>
          </cell>
          <cell r="S4">
            <v>1990</v>
          </cell>
          <cell r="T4">
            <v>0.29399999999999998</v>
          </cell>
          <cell r="U4">
            <v>4</v>
          </cell>
        </row>
        <row r="5">
          <cell r="A5">
            <v>32568</v>
          </cell>
          <cell r="B5">
            <v>1.1739999999999999</v>
          </cell>
          <cell r="C5">
            <v>1.1739999999999999</v>
          </cell>
          <cell r="D5">
            <v>1.519156</v>
          </cell>
          <cell r="E5">
            <v>1.7895657679999999</v>
          </cell>
          <cell r="F5">
            <v>2.0401049755199998</v>
          </cell>
          <cell r="G5">
            <v>2.2869576775579197</v>
          </cell>
          <cell r="H5">
            <v>2.4904969108605743</v>
          </cell>
          <cell r="I5">
            <v>2.6947176575511418</v>
          </cell>
          <cell r="J5">
            <v>2.8725690229495173</v>
          </cell>
          <cell r="K5">
            <v>3.0535408713953367</v>
          </cell>
          <cell r="L5">
            <v>3.184843128865336</v>
          </cell>
          <cell r="M5">
            <v>3.2676490502158351</v>
          </cell>
          <cell r="P5">
            <v>32568</v>
          </cell>
          <cell r="Q5">
            <v>0.17399999999999993</v>
          </cell>
          <cell r="S5">
            <v>1991</v>
          </cell>
          <cell r="T5">
            <v>0.17799999999999999</v>
          </cell>
          <cell r="U5">
            <v>5</v>
          </cell>
        </row>
        <row r="6">
          <cell r="A6">
            <v>32599</v>
          </cell>
          <cell r="B6">
            <v>1.1519999999999999</v>
          </cell>
          <cell r="C6">
            <v>1.1519999999999999</v>
          </cell>
          <cell r="D6">
            <v>1.490688</v>
          </cell>
          <cell r="E6">
            <v>1.756030464</v>
          </cell>
          <cell r="F6">
            <v>2.0018747289599998</v>
          </cell>
          <cell r="G6">
            <v>2.2441015711641596</v>
          </cell>
          <cell r="H6">
            <v>2.4438266109977698</v>
          </cell>
          <cell r="I6">
            <v>2.6442203930995869</v>
          </cell>
          <cell r="J6">
            <v>2.81873893904416</v>
          </cell>
          <cell r="K6">
            <v>2.9963194922039418</v>
          </cell>
          <cell r="L6">
            <v>3.1251612303687111</v>
          </cell>
          <cell r="M6">
            <v>3.2064154223582975</v>
          </cell>
          <cell r="P6">
            <v>32599</v>
          </cell>
          <cell r="Q6">
            <v>0.15199999999999991</v>
          </cell>
          <cell r="S6">
            <v>1992</v>
          </cell>
          <cell r="T6">
            <v>0.14000000000000001</v>
          </cell>
          <cell r="U6">
            <v>6</v>
          </cell>
        </row>
        <row r="7">
          <cell r="A7">
            <v>32629</v>
          </cell>
          <cell r="B7">
            <v>1.141</v>
          </cell>
          <cell r="C7">
            <v>1.141</v>
          </cell>
          <cell r="D7">
            <v>1.4764540000000002</v>
          </cell>
          <cell r="E7">
            <v>1.739262812</v>
          </cell>
          <cell r="F7">
            <v>1.9827596056799999</v>
          </cell>
          <cell r="G7">
            <v>2.2226735179672796</v>
          </cell>
          <cell r="H7">
            <v>2.4204914610663675</v>
          </cell>
          <cell r="I7">
            <v>2.6189717608738099</v>
          </cell>
          <cell r="J7">
            <v>2.7918238970914815</v>
          </cell>
          <cell r="K7">
            <v>2.9677088026082448</v>
          </cell>
          <cell r="L7">
            <v>3.095320281120399</v>
          </cell>
          <cell r="M7">
            <v>3.1757986084295293</v>
          </cell>
          <cell r="P7">
            <v>32629</v>
          </cell>
          <cell r="Q7">
            <v>0.14100000000000001</v>
          </cell>
          <cell r="S7">
            <v>1993</v>
          </cell>
          <cell r="T7">
            <v>0.121</v>
          </cell>
          <cell r="U7">
            <v>7</v>
          </cell>
        </row>
        <row r="8">
          <cell r="A8">
            <v>32660</v>
          </cell>
          <cell r="B8">
            <v>1.119</v>
          </cell>
          <cell r="C8">
            <v>1.119</v>
          </cell>
          <cell r="D8">
            <v>1.447986</v>
          </cell>
          <cell r="E8">
            <v>1.7057275079999998</v>
          </cell>
          <cell r="F8">
            <v>1.9445293591199997</v>
          </cell>
          <cell r="G8">
            <v>2.1798174115735196</v>
          </cell>
          <cell r="H8">
            <v>2.3738211612035629</v>
          </cell>
          <cell r="I8">
            <v>2.5684744964222554</v>
          </cell>
          <cell r="J8">
            <v>2.7379938131861246</v>
          </cell>
          <cell r="K8">
            <v>2.9104874234168503</v>
          </cell>
          <cell r="L8">
            <v>3.0356383826237745</v>
          </cell>
          <cell r="M8">
            <v>3.1145649805719926</v>
          </cell>
          <cell r="P8">
            <v>32660</v>
          </cell>
          <cell r="Q8">
            <v>0.11899999999999999</v>
          </cell>
          <cell r="S8">
            <v>1994</v>
          </cell>
          <cell r="T8">
            <v>8.8999999999999996E-2</v>
          </cell>
          <cell r="U8">
            <v>8</v>
          </cell>
        </row>
        <row r="9">
          <cell r="A9">
            <v>32690</v>
          </cell>
          <cell r="B9">
            <v>1.099</v>
          </cell>
          <cell r="C9">
            <v>1.099</v>
          </cell>
          <cell r="D9">
            <v>1.4221060000000001</v>
          </cell>
          <cell r="E9">
            <v>1.6752408679999999</v>
          </cell>
          <cell r="F9">
            <v>1.9097745895199998</v>
          </cell>
          <cell r="G9">
            <v>2.1408573148519197</v>
          </cell>
          <cell r="H9">
            <v>2.3313936158737403</v>
          </cell>
          <cell r="I9">
            <v>2.5225678923753874</v>
          </cell>
          <cell r="J9">
            <v>2.689057373272163</v>
          </cell>
          <cell r="K9">
            <v>2.858467987788309</v>
          </cell>
          <cell r="L9">
            <v>2.9813821112632062</v>
          </cell>
          <cell r="M9">
            <v>3.0588980461560498</v>
          </cell>
          <cell r="P9">
            <v>32690</v>
          </cell>
          <cell r="Q9">
            <v>9.8999999999999977E-2</v>
          </cell>
          <cell r="S9">
            <v>1995</v>
          </cell>
          <cell r="T9">
            <v>8.2000000000000003E-2</v>
          </cell>
          <cell r="U9">
            <v>9</v>
          </cell>
        </row>
        <row r="10">
          <cell r="A10">
            <v>32721</v>
          </cell>
          <cell r="B10">
            <v>1.08</v>
          </cell>
          <cell r="C10">
            <v>1.08</v>
          </cell>
          <cell r="D10">
            <v>1.3975200000000001</v>
          </cell>
          <cell r="E10">
            <v>1.6462785600000001</v>
          </cell>
          <cell r="F10">
            <v>1.8767575583999998</v>
          </cell>
          <cell r="G10">
            <v>2.1038452229663998</v>
          </cell>
          <cell r="H10">
            <v>2.2910874478104093</v>
          </cell>
          <cell r="I10">
            <v>2.4789566185308631</v>
          </cell>
          <cell r="J10">
            <v>2.6425677553539004</v>
          </cell>
          <cell r="K10">
            <v>2.8090495239411961</v>
          </cell>
          <cell r="L10">
            <v>2.9298386534706675</v>
          </cell>
          <cell r="M10">
            <v>3.0060144584609048</v>
          </cell>
          <cell r="P10">
            <v>32721</v>
          </cell>
          <cell r="Q10">
            <v>8.0000000000000071E-2</v>
          </cell>
          <cell r="S10">
            <v>1996</v>
          </cell>
          <cell r="T10">
            <v>6.6000000000000003E-2</v>
          </cell>
          <cell r="U10">
            <v>10</v>
          </cell>
        </row>
        <row r="11">
          <cell r="A11">
            <v>32752</v>
          </cell>
          <cell r="B11">
            <v>1.069</v>
          </cell>
          <cell r="C11">
            <v>1.069</v>
          </cell>
          <cell r="D11">
            <v>1.383286</v>
          </cell>
          <cell r="E11">
            <v>1.6295109079999999</v>
          </cell>
          <cell r="F11">
            <v>1.8576424351199996</v>
          </cell>
          <cell r="G11">
            <v>2.0824171697695197</v>
          </cell>
          <cell r="H11">
            <v>2.267752297879007</v>
          </cell>
          <cell r="I11">
            <v>2.4537079863050857</v>
          </cell>
          <cell r="J11">
            <v>2.6156527134012215</v>
          </cell>
          <cell r="K11">
            <v>2.7804388343454982</v>
          </cell>
          <cell r="L11">
            <v>2.8999977042223546</v>
          </cell>
          <cell r="M11">
            <v>2.9753976445321357</v>
          </cell>
          <cell r="P11">
            <v>32752</v>
          </cell>
          <cell r="Q11">
            <v>6.899999999999995E-2</v>
          </cell>
          <cell r="S11">
            <v>1997</v>
          </cell>
          <cell r="T11">
            <v>6.3E-2</v>
          </cell>
          <cell r="U11">
            <v>11</v>
          </cell>
        </row>
        <row r="12">
          <cell r="A12">
            <v>32782</v>
          </cell>
          <cell r="B12">
            <v>1.0469999999999999</v>
          </cell>
          <cell r="C12">
            <v>1.0469999999999999</v>
          </cell>
          <cell r="D12">
            <v>1.3548179999999999</v>
          </cell>
          <cell r="E12">
            <v>1.5959756039999997</v>
          </cell>
          <cell r="F12">
            <v>1.8194121885599994</v>
          </cell>
          <cell r="G12">
            <v>2.0395610633757593</v>
          </cell>
          <cell r="H12">
            <v>2.221081998016202</v>
          </cell>
          <cell r="I12">
            <v>2.4032107218535308</v>
          </cell>
          <cell r="J12">
            <v>2.5618226294958641</v>
          </cell>
          <cell r="K12">
            <v>2.7232174551541033</v>
          </cell>
          <cell r="L12">
            <v>2.8403158057257296</v>
          </cell>
          <cell r="M12">
            <v>2.9141640166745986</v>
          </cell>
          <cell r="P12">
            <v>32782</v>
          </cell>
          <cell r="Q12">
            <v>4.6999999999999931E-2</v>
          </cell>
          <cell r="S12">
            <v>1998</v>
          </cell>
          <cell r="T12">
            <v>4.2999999999999997E-2</v>
          </cell>
          <cell r="U12">
            <v>12</v>
          </cell>
        </row>
        <row r="13">
          <cell r="A13">
            <v>32813</v>
          </cell>
          <cell r="B13">
            <v>1.0169999999999999</v>
          </cell>
          <cell r="C13">
            <v>1.0169999999999999</v>
          </cell>
          <cell r="D13">
            <v>1.315998</v>
          </cell>
          <cell r="E13">
            <v>1.5502456439999999</v>
          </cell>
          <cell r="F13">
            <v>1.7672800341599997</v>
          </cell>
          <cell r="G13">
            <v>1.9811209182933596</v>
          </cell>
          <cell r="H13">
            <v>2.1574406800214687</v>
          </cell>
          <cell r="I13">
            <v>2.3343508157832291</v>
          </cell>
          <cell r="J13">
            <v>2.4884179696249222</v>
          </cell>
          <cell r="K13">
            <v>2.645188301711292</v>
          </cell>
          <cell r="L13">
            <v>2.7589313986848776</v>
          </cell>
          <cell r="M13">
            <v>2.8306636150506845</v>
          </cell>
          <cell r="P13">
            <v>32813</v>
          </cell>
          <cell r="Q13">
            <v>1.6999999999999904E-2</v>
          </cell>
          <cell r="S13">
            <v>1999</v>
          </cell>
          <cell r="T13">
            <v>2.5999999999999999E-2</v>
          </cell>
          <cell r="U13">
            <v>13</v>
          </cell>
        </row>
        <row r="14">
          <cell r="A14">
            <v>32843</v>
          </cell>
          <cell r="B14">
            <v>1</v>
          </cell>
          <cell r="C14">
            <v>1</v>
          </cell>
          <cell r="D14">
            <v>1.294</v>
          </cell>
          <cell r="E14">
            <v>1.524332</v>
          </cell>
          <cell r="F14">
            <v>1.73773848</v>
          </cell>
          <cell r="G14">
            <v>1.94800483608</v>
          </cell>
          <cell r="H14">
            <v>2.1213772664911197</v>
          </cell>
          <cell r="I14">
            <v>2.2953302023433917</v>
          </cell>
          <cell r="J14">
            <v>2.4468219956980555</v>
          </cell>
          <cell r="K14">
            <v>2.6009717814270328</v>
          </cell>
          <cell r="L14">
            <v>2.7128135680283951</v>
          </cell>
          <cell r="M14">
            <v>2.7833467207971334</v>
          </cell>
          <cell r="P14">
            <v>32843</v>
          </cell>
          <cell r="Q14">
            <v>0</v>
          </cell>
          <cell r="S14">
            <v>2000</v>
          </cell>
          <cell r="T14">
            <v>4.7E-2</v>
          </cell>
          <cell r="U14">
            <v>14</v>
          </cell>
        </row>
        <row r="15">
          <cell r="A15">
            <v>32874</v>
          </cell>
          <cell r="B15">
            <v>1.2669999999999999</v>
          </cell>
          <cell r="D15">
            <v>1.2669999999999999</v>
          </cell>
          <cell r="E15">
            <v>1.4925259999999998</v>
          </cell>
          <cell r="F15">
            <v>1.7014796399999996</v>
          </cell>
          <cell r="G15">
            <v>1.9073586764399997</v>
          </cell>
          <cell r="H15">
            <v>2.0771135986431597</v>
          </cell>
          <cell r="I15">
            <v>2.247436913731899</v>
          </cell>
          <cell r="J15">
            <v>2.3957677500382046</v>
          </cell>
          <cell r="K15">
            <v>2.5467011182906112</v>
          </cell>
          <cell r="L15">
            <v>2.6562092663771071</v>
          </cell>
          <cell r="M15">
            <v>2.7252707073029119</v>
          </cell>
          <cell r="P15">
            <v>32874</v>
          </cell>
          <cell r="Q15">
            <v>0.2669999999999999</v>
          </cell>
        </row>
        <row r="16">
          <cell r="A16">
            <v>32905</v>
          </cell>
          <cell r="B16">
            <v>1.236</v>
          </cell>
          <cell r="D16">
            <v>1.236</v>
          </cell>
          <cell r="E16">
            <v>1.456008</v>
          </cell>
          <cell r="F16">
            <v>1.6598491199999998</v>
          </cell>
          <cell r="G16">
            <v>1.8606908635199999</v>
          </cell>
          <cell r="H16">
            <v>2.0262923503732799</v>
          </cell>
          <cell r="I16">
            <v>2.1924483231038892</v>
          </cell>
          <cell r="J16">
            <v>2.337149912428746</v>
          </cell>
          <cell r="K16">
            <v>2.4843903569117569</v>
          </cell>
          <cell r="L16">
            <v>2.5912191422589621</v>
          </cell>
          <cell r="M16">
            <v>2.6585908399576952</v>
          </cell>
          <cell r="P16">
            <v>32905</v>
          </cell>
          <cell r="Q16">
            <v>0.23599999999999999</v>
          </cell>
        </row>
        <row r="17">
          <cell r="A17">
            <v>32933</v>
          </cell>
          <cell r="B17">
            <v>1.232</v>
          </cell>
          <cell r="D17">
            <v>1.232</v>
          </cell>
          <cell r="E17">
            <v>1.4512959999999999</v>
          </cell>
          <cell r="F17">
            <v>1.6544774399999997</v>
          </cell>
          <cell r="G17">
            <v>1.8546692102399998</v>
          </cell>
          <cell r="H17">
            <v>2.0197347699513597</v>
          </cell>
          <cell r="I17">
            <v>2.1853530210873715</v>
          </cell>
          <cell r="J17">
            <v>2.3295863204791383</v>
          </cell>
          <cell r="K17">
            <v>2.4763502586693238</v>
          </cell>
          <cell r="L17">
            <v>2.5828333197921047</v>
          </cell>
          <cell r="M17">
            <v>2.6499869861066996</v>
          </cell>
          <cell r="P17">
            <v>32933</v>
          </cell>
          <cell r="Q17">
            <v>0.23199999999999998</v>
          </cell>
        </row>
        <row r="18">
          <cell r="A18">
            <v>32964</v>
          </cell>
          <cell r="B18">
            <v>1.2030000000000001</v>
          </cell>
          <cell r="D18">
            <v>1.2030000000000001</v>
          </cell>
          <cell r="E18">
            <v>1.4171339999999999</v>
          </cell>
          <cell r="F18">
            <v>1.6155327599999998</v>
          </cell>
          <cell r="G18">
            <v>1.8110122239599997</v>
          </cell>
          <cell r="H18">
            <v>1.9721923118924396</v>
          </cell>
          <cell r="I18">
            <v>2.1339120814676198</v>
          </cell>
          <cell r="J18">
            <v>2.2747502788444827</v>
          </cell>
          <cell r="K18">
            <v>2.4180595464116847</v>
          </cell>
          <cell r="L18">
            <v>2.5220361069073869</v>
          </cell>
          <cell r="M18">
            <v>2.5876090456869791</v>
          </cell>
          <cell r="P18">
            <v>32964</v>
          </cell>
          <cell r="Q18">
            <v>0.20300000000000007</v>
          </cell>
        </row>
        <row r="19">
          <cell r="A19">
            <v>32994</v>
          </cell>
          <cell r="B19">
            <v>1.1819999999999999</v>
          </cell>
          <cell r="D19">
            <v>1.1819999999999999</v>
          </cell>
          <cell r="E19">
            <v>1.3923959999999997</v>
          </cell>
          <cell r="F19">
            <v>1.5873314399999996</v>
          </cell>
          <cell r="G19">
            <v>1.7793985442399995</v>
          </cell>
          <cell r="H19">
            <v>1.9377650146773595</v>
          </cell>
          <cell r="I19">
            <v>2.0966617458809029</v>
          </cell>
          <cell r="J19">
            <v>2.2350414211090426</v>
          </cell>
          <cell r="K19">
            <v>2.375849030638912</v>
          </cell>
          <cell r="L19">
            <v>2.4780105389563851</v>
          </cell>
          <cell r="M19">
            <v>2.5424388129692512</v>
          </cell>
          <cell r="P19">
            <v>32994</v>
          </cell>
          <cell r="Q19">
            <v>0.18199999999999994</v>
          </cell>
        </row>
        <row r="20">
          <cell r="A20">
            <v>33025</v>
          </cell>
          <cell r="B20">
            <v>1.1639999999999999</v>
          </cell>
          <cell r="D20">
            <v>1.1639999999999999</v>
          </cell>
          <cell r="E20">
            <v>1.3711919999999997</v>
          </cell>
          <cell r="F20">
            <v>1.5631588799999996</v>
          </cell>
          <cell r="G20">
            <v>1.7523011044799994</v>
          </cell>
          <cell r="H20">
            <v>1.9082559027787194</v>
          </cell>
          <cell r="I20">
            <v>2.0647328868065746</v>
          </cell>
          <cell r="J20">
            <v>2.2010052573358085</v>
          </cell>
          <cell r="K20">
            <v>2.3396685885479642</v>
          </cell>
          <cell r="L20">
            <v>2.4402743378555267</v>
          </cell>
          <cell r="M20">
            <v>2.5037214706397704</v>
          </cell>
          <cell r="P20">
            <v>33025</v>
          </cell>
          <cell r="Q20">
            <v>0.16399999999999992</v>
          </cell>
        </row>
        <row r="21">
          <cell r="A21">
            <v>33055</v>
          </cell>
          <cell r="B21">
            <v>1.139</v>
          </cell>
          <cell r="D21">
            <v>1.139</v>
          </cell>
          <cell r="E21">
            <v>1.341742</v>
          </cell>
          <cell r="F21">
            <v>1.52958588</v>
          </cell>
          <cell r="G21">
            <v>1.71466577148</v>
          </cell>
          <cell r="H21">
            <v>1.8672710251417199</v>
          </cell>
          <cell r="I21">
            <v>2.020387249203341</v>
          </cell>
          <cell r="J21">
            <v>2.1537328076507616</v>
          </cell>
          <cell r="K21">
            <v>2.2894179745327596</v>
          </cell>
          <cell r="L21">
            <v>2.387862947437668</v>
          </cell>
          <cell r="M21">
            <v>2.4499473840710473</v>
          </cell>
          <cell r="P21">
            <v>33055</v>
          </cell>
          <cell r="Q21">
            <v>0.13900000000000001</v>
          </cell>
        </row>
        <row r="22">
          <cell r="A22">
            <v>33086</v>
          </cell>
          <cell r="B22">
            <v>1.121</v>
          </cell>
          <cell r="D22">
            <v>1.121</v>
          </cell>
          <cell r="E22">
            <v>1.320538</v>
          </cell>
          <cell r="F22">
            <v>1.5054133199999999</v>
          </cell>
          <cell r="G22">
            <v>1.6875683317199999</v>
          </cell>
          <cell r="H22">
            <v>1.8377619132430798</v>
          </cell>
          <cell r="I22">
            <v>1.9884583901290125</v>
          </cell>
          <cell r="J22">
            <v>2.1196966438775275</v>
          </cell>
          <cell r="K22">
            <v>2.2532375324418115</v>
          </cell>
          <cell r="L22">
            <v>2.3501267463368092</v>
          </cell>
          <cell r="M22">
            <v>2.4112300417415664</v>
          </cell>
          <cell r="P22">
            <v>33086</v>
          </cell>
          <cell r="Q22">
            <v>0.121</v>
          </cell>
        </row>
        <row r="23">
          <cell r="A23">
            <v>33117</v>
          </cell>
          <cell r="B23">
            <v>1.099</v>
          </cell>
          <cell r="D23">
            <v>1.099</v>
          </cell>
          <cell r="E23">
            <v>1.2946219999999999</v>
          </cell>
          <cell r="F23">
            <v>1.4758690799999998</v>
          </cell>
          <cell r="G23">
            <v>1.6544492386799998</v>
          </cell>
          <cell r="H23">
            <v>1.8016952209225197</v>
          </cell>
          <cell r="I23">
            <v>1.9494342290381663</v>
          </cell>
          <cell r="J23">
            <v>2.0780968881546853</v>
          </cell>
          <cell r="K23">
            <v>2.2090169921084302</v>
          </cell>
          <cell r="L23">
            <v>2.3040047227690925</v>
          </cell>
          <cell r="M23">
            <v>2.363908845561089</v>
          </cell>
          <cell r="P23">
            <v>33117</v>
          </cell>
          <cell r="Q23">
            <v>9.8999999999999977E-2</v>
          </cell>
        </row>
        <row r="24">
          <cell r="A24">
            <v>33147</v>
          </cell>
          <cell r="B24">
            <v>1.0469999999999999</v>
          </cell>
          <cell r="D24">
            <v>1.0469999999999999</v>
          </cell>
          <cell r="E24">
            <v>1.233366</v>
          </cell>
          <cell r="F24">
            <v>1.4060372399999999</v>
          </cell>
          <cell r="G24">
            <v>1.5761677460399999</v>
          </cell>
          <cell r="H24">
            <v>1.7164466754375598</v>
          </cell>
          <cell r="I24">
            <v>1.8571953028234398</v>
          </cell>
          <cell r="J24">
            <v>1.9797701928097871</v>
          </cell>
          <cell r="K24">
            <v>2.1044957149568035</v>
          </cell>
          <cell r="L24">
            <v>2.1949890306999458</v>
          </cell>
          <cell r="M24">
            <v>2.2520587454981444</v>
          </cell>
          <cell r="P24">
            <v>33147</v>
          </cell>
          <cell r="Q24">
            <v>4.6999999999999931E-2</v>
          </cell>
        </row>
        <row r="25">
          <cell r="A25">
            <v>33178</v>
          </cell>
          <cell r="B25">
            <v>1.0089999999999999</v>
          </cell>
          <cell r="D25">
            <v>1.0089999999999999</v>
          </cell>
          <cell r="E25">
            <v>1.1886019999999997</v>
          </cell>
          <cell r="F25">
            <v>1.3550062799999996</v>
          </cell>
          <cell r="G25">
            <v>1.5189620398799994</v>
          </cell>
          <cell r="H25">
            <v>1.6541496614293194</v>
          </cell>
          <cell r="I25">
            <v>1.7897899336665237</v>
          </cell>
          <cell r="J25">
            <v>1.9079160692885144</v>
          </cell>
          <cell r="K25">
            <v>2.0281147816536906</v>
          </cell>
          <cell r="L25">
            <v>2.1153237172647992</v>
          </cell>
          <cell r="M25">
            <v>2.1703221339136838</v>
          </cell>
          <cell r="P25">
            <v>33178</v>
          </cell>
          <cell r="Q25">
            <v>8.999999999999897E-3</v>
          </cell>
        </row>
        <row r="26">
          <cell r="A26">
            <v>33208</v>
          </cell>
          <cell r="B26">
            <v>1</v>
          </cell>
          <cell r="D26">
            <v>1</v>
          </cell>
          <cell r="E26">
            <v>1.1779999999999999</v>
          </cell>
          <cell r="F26">
            <v>1.3429199999999999</v>
          </cell>
          <cell r="G26">
            <v>1.5054133199999999</v>
          </cell>
          <cell r="H26">
            <v>1.6393951054799998</v>
          </cell>
          <cell r="I26">
            <v>1.7738255041293598</v>
          </cell>
          <cell r="J26">
            <v>1.8908979874018976</v>
          </cell>
          <cell r="K26">
            <v>2.0100245606082172</v>
          </cell>
          <cell r="L26">
            <v>2.0964556167143704</v>
          </cell>
          <cell r="M26">
            <v>2.150963462748944</v>
          </cell>
          <cell r="P26">
            <v>33208</v>
          </cell>
          <cell r="Q26">
            <v>0</v>
          </cell>
        </row>
        <row r="27">
          <cell r="A27">
            <v>33239</v>
          </cell>
          <cell r="B27">
            <v>1.1719999999999999</v>
          </cell>
          <cell r="E27">
            <v>1.1719999999999999</v>
          </cell>
          <cell r="F27">
            <v>1.3360799999999997</v>
          </cell>
          <cell r="G27">
            <v>1.4977456799999997</v>
          </cell>
          <cell r="H27">
            <v>1.6310450455199996</v>
          </cell>
          <cell r="I27">
            <v>1.7647907392526396</v>
          </cell>
          <cell r="J27">
            <v>1.8812669280433139</v>
          </cell>
          <cell r="K27">
            <v>1.9997867445100426</v>
          </cell>
          <cell r="L27">
            <v>2.0857775745239744</v>
          </cell>
          <cell r="M27">
            <v>2.1400077914615978</v>
          </cell>
          <cell r="P27">
            <v>33239</v>
          </cell>
          <cell r="Q27">
            <v>0.17199999999999993</v>
          </cell>
        </row>
        <row r="28">
          <cell r="A28">
            <v>33270</v>
          </cell>
          <cell r="B28">
            <v>1.167</v>
          </cell>
          <cell r="E28">
            <v>1.167</v>
          </cell>
          <cell r="F28">
            <v>1.3303799999999999</v>
          </cell>
          <cell r="G28">
            <v>1.4913559799999998</v>
          </cell>
          <cell r="H28">
            <v>1.6240866622199996</v>
          </cell>
          <cell r="I28">
            <v>1.7572617685220397</v>
          </cell>
          <cell r="J28">
            <v>1.8732410452444945</v>
          </cell>
          <cell r="K28">
            <v>1.9912552310948977</v>
          </cell>
          <cell r="L28">
            <v>2.0768792060319781</v>
          </cell>
          <cell r="M28">
            <v>2.1308780653888095</v>
          </cell>
          <cell r="P28">
            <v>33270</v>
          </cell>
          <cell r="Q28">
            <v>0.16700000000000004</v>
          </cell>
        </row>
        <row r="29">
          <cell r="A29">
            <v>33298</v>
          </cell>
          <cell r="B29">
            <v>1.1659999999999999</v>
          </cell>
          <cell r="E29">
            <v>1.1659999999999999</v>
          </cell>
          <cell r="F29">
            <v>1.3292399999999998</v>
          </cell>
          <cell r="G29">
            <v>1.4900780399999998</v>
          </cell>
          <cell r="H29">
            <v>1.6226949855599997</v>
          </cell>
          <cell r="I29">
            <v>1.7557559743759197</v>
          </cell>
          <cell r="J29">
            <v>1.8716358686847305</v>
          </cell>
          <cell r="K29">
            <v>1.9895489284118684</v>
          </cell>
          <cell r="L29">
            <v>2.0750995323335784</v>
          </cell>
          <cell r="M29">
            <v>2.1290521201742516</v>
          </cell>
          <cell r="P29">
            <v>33298</v>
          </cell>
          <cell r="Q29">
            <v>0.16599999999999993</v>
          </cell>
        </row>
        <row r="30">
          <cell r="A30">
            <v>33329</v>
          </cell>
          <cell r="B30">
            <v>1.1519999999999999</v>
          </cell>
          <cell r="E30">
            <v>1.1519999999999999</v>
          </cell>
          <cell r="F30">
            <v>1.3132799999999998</v>
          </cell>
          <cell r="G30">
            <v>1.4721868799999998</v>
          </cell>
          <cell r="H30">
            <v>1.6032115123199997</v>
          </cell>
          <cell r="I30">
            <v>1.7346748563302399</v>
          </cell>
          <cell r="J30">
            <v>1.8491633968480359</v>
          </cell>
          <cell r="K30">
            <v>1.965660690849462</v>
          </cell>
          <cell r="L30">
            <v>2.0501841005559887</v>
          </cell>
          <cell r="M30">
            <v>2.1034888871704442</v>
          </cell>
          <cell r="P30">
            <v>33329</v>
          </cell>
          <cell r="Q30">
            <v>0.15199999999999991</v>
          </cell>
        </row>
        <row r="31">
          <cell r="A31">
            <v>33359</v>
          </cell>
          <cell r="B31">
            <v>1.131</v>
          </cell>
          <cell r="E31">
            <v>1.131</v>
          </cell>
          <cell r="F31">
            <v>1.2893399999999999</v>
          </cell>
          <cell r="G31">
            <v>1.4453501399999999</v>
          </cell>
          <cell r="H31">
            <v>1.5739863024599998</v>
          </cell>
          <cell r="I31">
            <v>1.7030531792617198</v>
          </cell>
          <cell r="J31">
            <v>1.8154546890929935</v>
          </cell>
          <cell r="K31">
            <v>1.929828334505852</v>
          </cell>
          <cell r="L31">
            <v>2.0128109528896037</v>
          </cell>
          <cell r="M31">
            <v>2.0651440376647332</v>
          </cell>
          <cell r="P31">
            <v>33359</v>
          </cell>
          <cell r="Q31">
            <v>0.13100000000000001</v>
          </cell>
        </row>
        <row r="32">
          <cell r="A32">
            <v>33390</v>
          </cell>
          <cell r="B32">
            <v>1.1040000000000001</v>
          </cell>
          <cell r="E32">
            <v>1.1040000000000001</v>
          </cell>
          <cell r="F32">
            <v>1.2585599999999999</v>
          </cell>
          <cell r="G32">
            <v>1.4108457599999999</v>
          </cell>
          <cell r="H32">
            <v>1.53641103264</v>
          </cell>
          <cell r="I32">
            <v>1.6623967373164801</v>
          </cell>
          <cell r="J32">
            <v>1.7721149219793679</v>
          </cell>
          <cell r="K32">
            <v>1.883758162064068</v>
          </cell>
          <cell r="L32">
            <v>1.9647597630328228</v>
          </cell>
          <cell r="M32">
            <v>2.0158435168716764</v>
          </cell>
          <cell r="P32">
            <v>33390</v>
          </cell>
          <cell r="Q32">
            <v>0.10400000000000009</v>
          </cell>
        </row>
        <row r="33">
          <cell r="A33">
            <v>33420</v>
          </cell>
          <cell r="B33">
            <v>1.0840000000000001</v>
          </cell>
          <cell r="E33">
            <v>1.0840000000000001</v>
          </cell>
          <cell r="F33">
            <v>1.23576</v>
          </cell>
          <cell r="G33">
            <v>1.38528696</v>
          </cell>
          <cell r="H33">
            <v>1.5085774994399999</v>
          </cell>
          <cell r="I33">
            <v>1.6322808543940799</v>
          </cell>
          <cell r="J33">
            <v>1.7400113907840893</v>
          </cell>
          <cell r="K33">
            <v>1.8496321084034868</v>
          </cell>
          <cell r="L33">
            <v>1.9291662890648367</v>
          </cell>
          <cell r="M33">
            <v>1.9793246125805224</v>
          </cell>
          <cell r="P33">
            <v>33420</v>
          </cell>
          <cell r="Q33">
            <v>8.4000000000000075E-2</v>
          </cell>
        </row>
        <row r="34">
          <cell r="A34">
            <v>33451</v>
          </cell>
          <cell r="B34">
            <v>1.0649999999999999</v>
          </cell>
          <cell r="E34">
            <v>1.0649999999999999</v>
          </cell>
          <cell r="F34">
            <v>1.2140999999999997</v>
          </cell>
          <cell r="G34">
            <v>1.3610060999999998</v>
          </cell>
          <cell r="H34">
            <v>1.4821356428999997</v>
          </cell>
          <cell r="I34">
            <v>1.6036707656177998</v>
          </cell>
          <cell r="J34">
            <v>1.7095130361485746</v>
          </cell>
          <cell r="K34">
            <v>1.8172123574259347</v>
          </cell>
          <cell r="L34">
            <v>1.8953524887952498</v>
          </cell>
          <cell r="M34">
            <v>1.9446316535039263</v>
          </cell>
          <cell r="P34">
            <v>33451</v>
          </cell>
          <cell r="Q34">
            <v>6.4999999999999947E-2</v>
          </cell>
        </row>
        <row r="35">
          <cell r="A35">
            <v>33482</v>
          </cell>
          <cell r="B35">
            <v>1.052</v>
          </cell>
          <cell r="E35">
            <v>1.052</v>
          </cell>
          <cell r="F35">
            <v>1.1992799999999999</v>
          </cell>
          <cell r="G35">
            <v>1.3443928799999998</v>
          </cell>
          <cell r="H35">
            <v>1.4640438463199996</v>
          </cell>
          <cell r="I35">
            <v>1.5840954417182398</v>
          </cell>
          <cell r="J35">
            <v>1.6886457408716438</v>
          </cell>
          <cell r="K35">
            <v>1.7950304225465572</v>
          </cell>
          <cell r="L35">
            <v>1.8722167307160591</v>
          </cell>
          <cell r="M35">
            <v>1.9208943657146766</v>
          </cell>
          <cell r="P35">
            <v>33482</v>
          </cell>
          <cell r="Q35">
            <v>5.2000000000000046E-2</v>
          </cell>
        </row>
        <row r="36">
          <cell r="A36">
            <v>33512</v>
          </cell>
          <cell r="B36">
            <v>1.038</v>
          </cell>
          <cell r="E36">
            <v>1.038</v>
          </cell>
          <cell r="F36">
            <v>1.1833199999999999</v>
          </cell>
          <cell r="G36">
            <v>1.32650172</v>
          </cell>
          <cell r="H36">
            <v>1.4445603730799998</v>
          </cell>
          <cell r="I36">
            <v>1.56301432367256</v>
          </cell>
          <cell r="J36">
            <v>1.6661732690349491</v>
          </cell>
          <cell r="K36">
            <v>1.7711421849841509</v>
          </cell>
          <cell r="L36">
            <v>1.8473012989384692</v>
          </cell>
          <cell r="M36">
            <v>1.8953311327108695</v>
          </cell>
          <cell r="P36">
            <v>33512</v>
          </cell>
          <cell r="Q36">
            <v>3.8000000000000034E-2</v>
          </cell>
        </row>
        <row r="37">
          <cell r="A37">
            <v>33543</v>
          </cell>
          <cell r="B37">
            <v>1.0089999999999999</v>
          </cell>
          <cell r="E37">
            <v>1.0089999999999999</v>
          </cell>
          <cell r="F37">
            <v>1.1502599999999998</v>
          </cell>
          <cell r="G37">
            <v>1.2894414599999997</v>
          </cell>
          <cell r="H37">
            <v>1.4042017499399997</v>
          </cell>
          <cell r="I37">
            <v>1.5193462934350799</v>
          </cell>
          <cell r="J37">
            <v>1.6196231488017951</v>
          </cell>
          <cell r="K37">
            <v>1.7216594071763081</v>
          </cell>
          <cell r="L37">
            <v>1.7956907616848892</v>
          </cell>
          <cell r="M37">
            <v>1.8423787214886964</v>
          </cell>
          <cell r="P37">
            <v>33543</v>
          </cell>
          <cell r="Q37">
            <v>8.999999999999897E-3</v>
          </cell>
        </row>
        <row r="38">
          <cell r="A38">
            <v>33573</v>
          </cell>
          <cell r="B38">
            <v>1</v>
          </cell>
          <cell r="E38">
            <v>1</v>
          </cell>
          <cell r="F38">
            <v>1.1399999999999999</v>
          </cell>
          <cell r="G38">
            <v>1.2779399999999999</v>
          </cell>
          <cell r="H38">
            <v>1.3916766599999999</v>
          </cell>
          <cell r="I38">
            <v>1.50579414612</v>
          </cell>
          <cell r="J38">
            <v>1.60517655976392</v>
          </cell>
          <cell r="K38">
            <v>1.7063026830290469</v>
          </cell>
          <cell r="L38">
            <v>1.7796736983992958</v>
          </cell>
          <cell r="M38">
            <v>1.8259452145576776</v>
          </cell>
          <cell r="P38">
            <v>33573</v>
          </cell>
          <cell r="Q38">
            <v>0</v>
          </cell>
        </row>
        <row r="39">
          <cell r="A39">
            <v>33604</v>
          </cell>
          <cell r="B39">
            <v>1.1259999999999999</v>
          </cell>
          <cell r="F39">
            <v>1.1259999999999999</v>
          </cell>
          <cell r="G39">
            <v>1.262246</v>
          </cell>
          <cell r="H39">
            <v>1.374585894</v>
          </cell>
          <cell r="I39">
            <v>1.4873019373080001</v>
          </cell>
          <cell r="J39">
            <v>1.5854638651703281</v>
          </cell>
          <cell r="K39">
            <v>1.6853480886760588</v>
          </cell>
          <cell r="L39">
            <v>1.7578180564891293</v>
          </cell>
          <cell r="M39">
            <v>1.8035213259578466</v>
          </cell>
          <cell r="P39">
            <v>33604</v>
          </cell>
          <cell r="Q39">
            <v>0.12599999999999989</v>
          </cell>
        </row>
        <row r="40">
          <cell r="A40">
            <v>33635</v>
          </cell>
          <cell r="B40">
            <v>1.1140000000000001</v>
          </cell>
          <cell r="F40">
            <v>1.1140000000000001</v>
          </cell>
          <cell r="G40">
            <v>1.2487940000000002</v>
          </cell>
          <cell r="H40">
            <v>1.3599366660000001</v>
          </cell>
          <cell r="I40">
            <v>1.4714514726120003</v>
          </cell>
          <cell r="J40">
            <v>1.5685672698043924</v>
          </cell>
          <cell r="K40">
            <v>1.6673870078020692</v>
          </cell>
          <cell r="L40">
            <v>1.739084649137558</v>
          </cell>
          <cell r="M40">
            <v>1.7843008500151345</v>
          </cell>
          <cell r="P40">
            <v>33635</v>
          </cell>
          <cell r="Q40">
            <v>0.1140000000000001</v>
          </cell>
        </row>
        <row r="41">
          <cell r="A41">
            <v>33664</v>
          </cell>
          <cell r="B41">
            <v>1.121</v>
          </cell>
          <cell r="F41">
            <v>1.121</v>
          </cell>
          <cell r="G41">
            <v>1.2566409999999999</v>
          </cell>
          <cell r="H41">
            <v>1.3684820489999998</v>
          </cell>
          <cell r="I41">
            <v>1.480697577018</v>
          </cell>
          <cell r="J41">
            <v>1.5784236171011881</v>
          </cell>
          <cell r="K41">
            <v>1.6778643049785629</v>
          </cell>
          <cell r="L41">
            <v>1.7500124700926409</v>
          </cell>
          <cell r="M41">
            <v>1.7955127943150497</v>
          </cell>
          <cell r="P41">
            <v>33664</v>
          </cell>
          <cell r="Q41">
            <v>0.121</v>
          </cell>
        </row>
        <row r="42">
          <cell r="A42">
            <v>33695</v>
          </cell>
          <cell r="B42">
            <v>1.113</v>
          </cell>
          <cell r="F42">
            <v>1.113</v>
          </cell>
          <cell r="G42">
            <v>1.247673</v>
          </cell>
          <cell r="H42">
            <v>1.358715897</v>
          </cell>
          <cell r="I42">
            <v>1.470130600554</v>
          </cell>
          <cell r="J42">
            <v>1.5671592201905642</v>
          </cell>
          <cell r="K42">
            <v>1.6658902510625697</v>
          </cell>
          <cell r="L42">
            <v>1.73752353185826</v>
          </cell>
          <cell r="M42">
            <v>1.7826991436865749</v>
          </cell>
          <cell r="P42">
            <v>33695</v>
          </cell>
          <cell r="Q42">
            <v>0.11299999999999999</v>
          </cell>
        </row>
        <row r="43">
          <cell r="A43">
            <v>33725</v>
          </cell>
          <cell r="B43">
            <v>1.099</v>
          </cell>
          <cell r="F43">
            <v>1.099</v>
          </cell>
          <cell r="G43">
            <v>1.2319789999999999</v>
          </cell>
          <cell r="H43">
            <v>1.3416251309999998</v>
          </cell>
          <cell r="I43">
            <v>1.4516383917419999</v>
          </cell>
          <cell r="J43">
            <v>1.547446525596972</v>
          </cell>
          <cell r="K43">
            <v>1.6449356567095812</v>
          </cell>
          <cell r="L43">
            <v>1.7156678899480931</v>
          </cell>
          <cell r="M43">
            <v>1.7602752550867435</v>
          </cell>
          <cell r="P43">
            <v>33725</v>
          </cell>
          <cell r="Q43">
            <v>9.8999999999999977E-2</v>
          </cell>
        </row>
        <row r="44">
          <cell r="A44">
            <v>33756</v>
          </cell>
          <cell r="B44">
            <v>1.087</v>
          </cell>
          <cell r="F44">
            <v>1.087</v>
          </cell>
          <cell r="G44">
            <v>1.2185269999999999</v>
          </cell>
          <cell r="H44">
            <v>1.3269759029999999</v>
          </cell>
          <cell r="I44">
            <v>1.4357879270459999</v>
          </cell>
          <cell r="J44">
            <v>1.5305499302310359</v>
          </cell>
          <cell r="K44">
            <v>1.6269745758355911</v>
          </cell>
          <cell r="L44">
            <v>1.6969344825965214</v>
          </cell>
          <cell r="M44">
            <v>1.741054779144031</v>
          </cell>
          <cell r="P44">
            <v>33756</v>
          </cell>
          <cell r="Q44">
            <v>8.6999999999999966E-2</v>
          </cell>
        </row>
        <row r="45">
          <cell r="A45">
            <v>33786</v>
          </cell>
          <cell r="B45">
            <v>1.08</v>
          </cell>
          <cell r="F45">
            <v>1.08</v>
          </cell>
          <cell r="G45">
            <v>1.21068</v>
          </cell>
          <cell r="H45">
            <v>1.3184305199999999</v>
          </cell>
          <cell r="I45">
            <v>1.42654182264</v>
          </cell>
          <cell r="J45">
            <v>1.5206935829342401</v>
          </cell>
          <cell r="K45">
            <v>1.6164972786590972</v>
          </cell>
          <cell r="L45">
            <v>1.6860066616414382</v>
          </cell>
          <cell r="M45">
            <v>1.7298428348441157</v>
          </cell>
          <cell r="P45">
            <v>33786</v>
          </cell>
          <cell r="Q45">
            <v>8.0000000000000071E-2</v>
          </cell>
        </row>
        <row r="46">
          <cell r="A46">
            <v>33817</v>
          </cell>
          <cell r="B46">
            <v>1.0680000000000001</v>
          </cell>
          <cell r="F46">
            <v>1.0680000000000001</v>
          </cell>
          <cell r="G46">
            <v>1.197228</v>
          </cell>
          <cell r="H46">
            <v>1.3037812919999998</v>
          </cell>
          <cell r="I46">
            <v>1.4106913579439999</v>
          </cell>
          <cell r="J46">
            <v>1.5037969875683039</v>
          </cell>
          <cell r="K46">
            <v>1.5985361977851069</v>
          </cell>
          <cell r="L46">
            <v>1.6672732542898665</v>
          </cell>
          <cell r="M46">
            <v>1.7106223589014031</v>
          </cell>
          <cell r="P46">
            <v>33817</v>
          </cell>
          <cell r="Q46">
            <v>6.800000000000006E-2</v>
          </cell>
        </row>
        <row r="47">
          <cell r="A47">
            <v>33848</v>
          </cell>
          <cell r="B47">
            <v>1.0529999999999999</v>
          </cell>
          <cell r="F47">
            <v>1.0529999999999999</v>
          </cell>
          <cell r="G47">
            <v>1.1804129999999999</v>
          </cell>
          <cell r="H47">
            <v>1.285469757</v>
          </cell>
          <cell r="I47">
            <v>1.390878277074</v>
          </cell>
          <cell r="J47">
            <v>1.4826762433608842</v>
          </cell>
          <cell r="K47">
            <v>1.5760848466926198</v>
          </cell>
          <cell r="L47">
            <v>1.6438564951004024</v>
          </cell>
          <cell r="M47">
            <v>1.6865967639730128</v>
          </cell>
          <cell r="P47">
            <v>33848</v>
          </cell>
          <cell r="Q47">
            <v>5.2999999999999936E-2</v>
          </cell>
        </row>
        <row r="48">
          <cell r="A48">
            <v>33878</v>
          </cell>
          <cell r="B48">
            <v>1.0289999999999999</v>
          </cell>
          <cell r="F48">
            <v>1.0289999999999999</v>
          </cell>
          <cell r="G48">
            <v>1.1535089999999999</v>
          </cell>
          <cell r="H48">
            <v>1.2561713009999997</v>
          </cell>
          <cell r="I48">
            <v>1.3591773476819997</v>
          </cell>
          <cell r="J48">
            <v>1.4488830526290117</v>
          </cell>
          <cell r="K48">
            <v>1.5401626849446395</v>
          </cell>
          <cell r="L48">
            <v>1.6063896803972588</v>
          </cell>
          <cell r="M48">
            <v>1.6481558120875877</v>
          </cell>
          <cell r="P48">
            <v>33878</v>
          </cell>
          <cell r="Q48">
            <v>2.8999999999999915E-2</v>
          </cell>
        </row>
        <row r="49">
          <cell r="A49">
            <v>33909</v>
          </cell>
          <cell r="B49">
            <v>1.014</v>
          </cell>
          <cell r="F49">
            <v>1.014</v>
          </cell>
          <cell r="G49">
            <v>1.1366940000000001</v>
          </cell>
          <cell r="H49">
            <v>1.2378597660000001</v>
          </cell>
          <cell r="I49">
            <v>1.3393642668120003</v>
          </cell>
          <cell r="J49">
            <v>1.4277623084215925</v>
          </cell>
          <cell r="K49">
            <v>1.5177113338521526</v>
          </cell>
          <cell r="L49">
            <v>1.582972921207795</v>
          </cell>
          <cell r="M49">
            <v>1.6241302171591976</v>
          </cell>
          <cell r="P49">
            <v>33909</v>
          </cell>
          <cell r="Q49">
            <v>1.4000000000000012E-2</v>
          </cell>
        </row>
        <row r="50">
          <cell r="A50">
            <v>33939</v>
          </cell>
          <cell r="B50">
            <v>1</v>
          </cell>
          <cell r="F50">
            <v>1</v>
          </cell>
          <cell r="G50">
            <v>1.121</v>
          </cell>
          <cell r="H50">
            <v>1.220769</v>
          </cell>
          <cell r="I50">
            <v>1.3208720580000002</v>
          </cell>
          <cell r="J50">
            <v>1.4080496138280003</v>
          </cell>
          <cell r="K50">
            <v>1.4967567394991643</v>
          </cell>
          <cell r="L50">
            <v>1.5611172792976282</v>
          </cell>
          <cell r="M50">
            <v>1.6017063285593667</v>
          </cell>
          <cell r="P50">
            <v>33939</v>
          </cell>
          <cell r="Q50">
            <v>0</v>
          </cell>
        </row>
        <row r="51">
          <cell r="A51">
            <v>33970</v>
          </cell>
          <cell r="B51">
            <v>1.1200000000000001</v>
          </cell>
          <cell r="G51">
            <v>1.1200000000000001</v>
          </cell>
          <cell r="H51">
            <v>1.2196800000000001</v>
          </cell>
          <cell r="I51">
            <v>1.3196937600000003</v>
          </cell>
          <cell r="J51">
            <v>1.4067935481600005</v>
          </cell>
          <cell r="K51">
            <v>1.4954215416940804</v>
          </cell>
          <cell r="L51">
            <v>1.5597246679869257</v>
          </cell>
          <cell r="M51">
            <v>1.6002775093545858</v>
          </cell>
          <cell r="P51">
            <v>33970</v>
          </cell>
          <cell r="Q51">
            <v>0.12</v>
          </cell>
        </row>
        <row r="52">
          <cell r="A52">
            <v>34001</v>
          </cell>
          <cell r="B52">
            <v>1.1180000000000001</v>
          </cell>
          <cell r="G52">
            <v>1.1180000000000001</v>
          </cell>
          <cell r="H52">
            <v>1.2175020000000001</v>
          </cell>
          <cell r="I52">
            <v>1.3173371640000002</v>
          </cell>
          <cell r="J52">
            <v>1.4042814168240003</v>
          </cell>
          <cell r="K52">
            <v>1.4927511460839122</v>
          </cell>
          <cell r="L52">
            <v>1.5569394453655203</v>
          </cell>
          <cell r="M52">
            <v>1.5974198709450238</v>
          </cell>
          <cell r="P52">
            <v>34001</v>
          </cell>
          <cell r="Q52">
            <v>0.1180000000000001</v>
          </cell>
        </row>
        <row r="53">
          <cell r="A53">
            <v>34029</v>
          </cell>
          <cell r="B53">
            <v>1.1140000000000001</v>
          </cell>
          <cell r="G53">
            <v>1.1140000000000001</v>
          </cell>
          <cell r="H53">
            <v>1.2131460000000001</v>
          </cell>
          <cell r="I53">
            <v>1.3126239720000001</v>
          </cell>
          <cell r="J53">
            <v>1.3992571541520002</v>
          </cell>
          <cell r="K53">
            <v>1.4874103548635762</v>
          </cell>
          <cell r="L53">
            <v>1.5513690001227098</v>
          </cell>
          <cell r="M53">
            <v>1.5917045941259003</v>
          </cell>
          <cell r="P53">
            <v>34029</v>
          </cell>
          <cell r="Q53">
            <v>0.1140000000000001</v>
          </cell>
        </row>
        <row r="54">
          <cell r="A54">
            <v>34060</v>
          </cell>
          <cell r="B54">
            <v>1.107</v>
          </cell>
          <cell r="G54">
            <v>1.107</v>
          </cell>
          <cell r="H54">
            <v>1.2055229999999999</v>
          </cell>
          <cell r="I54">
            <v>1.3043758859999999</v>
          </cell>
          <cell r="J54">
            <v>1.390464694476</v>
          </cell>
          <cell r="K54">
            <v>1.4780639702279879</v>
          </cell>
          <cell r="L54">
            <v>1.5416207209477912</v>
          </cell>
          <cell r="M54">
            <v>1.5817028596924338</v>
          </cell>
          <cell r="P54">
            <v>34060</v>
          </cell>
          <cell r="Q54">
            <v>0.10699999999999998</v>
          </cell>
        </row>
        <row r="55">
          <cell r="A55">
            <v>34090</v>
          </cell>
          <cell r="B55">
            <v>1.0920000000000001</v>
          </cell>
          <cell r="G55">
            <v>1.0920000000000001</v>
          </cell>
          <cell r="H55">
            <v>1.1891880000000001</v>
          </cell>
          <cell r="I55">
            <v>1.2867014160000003</v>
          </cell>
          <cell r="J55">
            <v>1.3716237094560004</v>
          </cell>
          <cell r="K55">
            <v>1.4580360031517283</v>
          </cell>
          <cell r="L55">
            <v>1.5207315512872526</v>
          </cell>
          <cell r="M55">
            <v>1.5602705716207212</v>
          </cell>
          <cell r="P55">
            <v>34090</v>
          </cell>
          <cell r="Q55">
            <v>9.2000000000000082E-2</v>
          </cell>
        </row>
        <row r="56">
          <cell r="A56">
            <v>34121</v>
          </cell>
          <cell r="B56">
            <v>1.0760000000000001</v>
          </cell>
          <cell r="G56">
            <v>1.0760000000000001</v>
          </cell>
          <cell r="H56">
            <v>1.171764</v>
          </cell>
          <cell r="I56">
            <v>1.2678486480000002</v>
          </cell>
          <cell r="J56">
            <v>1.3515266587680004</v>
          </cell>
          <cell r="K56">
            <v>1.4366728382703844</v>
          </cell>
          <cell r="L56">
            <v>1.4984497703160109</v>
          </cell>
          <cell r="M56">
            <v>1.5374094643442273</v>
          </cell>
          <cell r="P56">
            <v>34121</v>
          </cell>
          <cell r="Q56">
            <v>7.6000000000000068E-2</v>
          </cell>
        </row>
        <row r="57">
          <cell r="A57">
            <v>34151</v>
          </cell>
          <cell r="B57">
            <v>1.071</v>
          </cell>
          <cell r="G57">
            <v>1.071</v>
          </cell>
          <cell r="H57">
            <v>1.1663189999999999</v>
          </cell>
          <cell r="I57">
            <v>1.261957158</v>
          </cell>
          <cell r="J57">
            <v>1.345246330428</v>
          </cell>
          <cell r="K57">
            <v>1.429996849244964</v>
          </cell>
          <cell r="L57">
            <v>1.4914867137624972</v>
          </cell>
          <cell r="M57">
            <v>1.5302653683203222</v>
          </cell>
          <cell r="P57">
            <v>34151</v>
          </cell>
          <cell r="Q57">
            <v>7.0999999999999952E-2</v>
          </cell>
        </row>
        <row r="58">
          <cell r="A58">
            <v>34182</v>
          </cell>
          <cell r="B58">
            <v>1.0609999999999999</v>
          </cell>
          <cell r="G58">
            <v>1.0609999999999999</v>
          </cell>
          <cell r="H58">
            <v>1.1554289999999998</v>
          </cell>
          <cell r="I58">
            <v>1.250174178</v>
          </cell>
          <cell r="J58">
            <v>1.332685673748</v>
          </cell>
          <cell r="K58">
            <v>1.416644871194124</v>
          </cell>
          <cell r="L58">
            <v>1.4775606006554711</v>
          </cell>
          <cell r="M58">
            <v>1.5159771762725134</v>
          </cell>
          <cell r="P58">
            <v>34182</v>
          </cell>
          <cell r="Q58">
            <v>6.0999999999999943E-2</v>
          </cell>
        </row>
        <row r="59">
          <cell r="A59">
            <v>34213</v>
          </cell>
          <cell r="B59">
            <v>1.0389999999999999</v>
          </cell>
          <cell r="G59">
            <v>1.0389999999999999</v>
          </cell>
          <cell r="H59">
            <v>1.1314709999999999</v>
          </cell>
          <cell r="I59">
            <v>1.2242516219999999</v>
          </cell>
          <cell r="J59">
            <v>1.3050522290519999</v>
          </cell>
          <cell r="K59">
            <v>1.3872705194822759</v>
          </cell>
          <cell r="L59">
            <v>1.4469231518200136</v>
          </cell>
          <cell r="M59">
            <v>1.4845431537673339</v>
          </cell>
          <cell r="P59">
            <v>34213</v>
          </cell>
          <cell r="Q59">
            <v>3.8999999999999924E-2</v>
          </cell>
        </row>
        <row r="60">
          <cell r="A60">
            <v>34243</v>
          </cell>
          <cell r="B60">
            <v>1.0269999999999999</v>
          </cell>
          <cell r="G60">
            <v>1.0269999999999999</v>
          </cell>
          <cell r="H60">
            <v>1.1184029999999998</v>
          </cell>
          <cell r="I60">
            <v>1.2101120459999999</v>
          </cell>
          <cell r="J60">
            <v>1.2899794410359999</v>
          </cell>
          <cell r="K60">
            <v>1.3712481458212677</v>
          </cell>
          <cell r="L60">
            <v>1.4302118160915822</v>
          </cell>
          <cell r="M60">
            <v>1.4673973233099633</v>
          </cell>
          <cell r="P60">
            <v>34243</v>
          </cell>
          <cell r="Q60">
            <v>2.6999999999999913E-2</v>
          </cell>
        </row>
        <row r="61">
          <cell r="A61">
            <v>34274</v>
          </cell>
          <cell r="B61">
            <v>1.0009999999999999</v>
          </cell>
          <cell r="G61">
            <v>1.0009999999999999</v>
          </cell>
          <cell r="H61">
            <v>1.0900889999999999</v>
          </cell>
          <cell r="I61">
            <v>1.179476298</v>
          </cell>
          <cell r="J61">
            <v>1.257321733668</v>
          </cell>
          <cell r="K61">
            <v>1.3365330028890841</v>
          </cell>
          <cell r="L61">
            <v>1.3940039220133145</v>
          </cell>
          <cell r="M61">
            <v>1.4302480239856608</v>
          </cell>
          <cell r="P61">
            <v>34274</v>
          </cell>
          <cell r="Q61">
            <v>9.9999999999988987E-4</v>
          </cell>
        </row>
        <row r="62">
          <cell r="A62">
            <v>34304</v>
          </cell>
          <cell r="B62">
            <v>1</v>
          </cell>
          <cell r="G62">
            <v>1</v>
          </cell>
          <cell r="H62">
            <v>1.089</v>
          </cell>
          <cell r="I62">
            <v>1.1782980000000001</v>
          </cell>
          <cell r="J62">
            <v>1.2560656680000002</v>
          </cell>
          <cell r="K62">
            <v>1.3351978050840001</v>
          </cell>
          <cell r="L62">
            <v>1.3926113107026119</v>
          </cell>
          <cell r="M62">
            <v>1.4288192047808799</v>
          </cell>
          <cell r="P62">
            <v>34304</v>
          </cell>
          <cell r="Q62">
            <v>0</v>
          </cell>
        </row>
        <row r="63">
          <cell r="A63">
            <v>34335</v>
          </cell>
          <cell r="B63">
            <v>1.0860000000000001</v>
          </cell>
          <cell r="G63">
            <v>0</v>
          </cell>
          <cell r="H63">
            <v>1.0860000000000001</v>
          </cell>
          <cell r="I63">
            <v>1.1750520000000002</v>
          </cell>
          <cell r="J63">
            <v>1.2526054320000002</v>
          </cell>
          <cell r="K63">
            <v>1.3315195742160002</v>
          </cell>
          <cell r="L63">
            <v>1.3887749159072882</v>
          </cell>
          <cell r="M63">
            <v>1.4248830637208778</v>
          </cell>
          <cell r="P63">
            <v>34335</v>
          </cell>
          <cell r="Q63">
            <v>8.6000000000000076E-2</v>
          </cell>
        </row>
        <row r="64">
          <cell r="A64">
            <v>34366</v>
          </cell>
          <cell r="B64">
            <v>1.075</v>
          </cell>
          <cell r="G64">
            <v>0</v>
          </cell>
          <cell r="H64">
            <v>1.075</v>
          </cell>
          <cell r="I64">
            <v>1.1631500000000001</v>
          </cell>
          <cell r="J64">
            <v>1.2399179000000002</v>
          </cell>
          <cell r="K64">
            <v>1.3180327277000001</v>
          </cell>
          <cell r="L64">
            <v>1.3747081349911001</v>
          </cell>
          <cell r="M64">
            <v>1.4104505465008688</v>
          </cell>
          <cell r="P64">
            <v>34366</v>
          </cell>
          <cell r="Q64">
            <v>7.4999999999999997E-2</v>
          </cell>
        </row>
        <row r="65">
          <cell r="A65">
            <v>34394</v>
          </cell>
          <cell r="B65">
            <v>1.0720000000000001</v>
          </cell>
          <cell r="G65">
            <v>0</v>
          </cell>
          <cell r="H65">
            <v>1.0720000000000001</v>
          </cell>
          <cell r="I65">
            <v>1.159904</v>
          </cell>
          <cell r="J65">
            <v>1.236457664</v>
          </cell>
          <cell r="K65">
            <v>1.314354496832</v>
          </cell>
          <cell r="L65">
            <v>1.370871740195776</v>
          </cell>
          <cell r="M65">
            <v>1.4065144054408663</v>
          </cell>
          <cell r="P65">
            <v>34394</v>
          </cell>
          <cell r="Q65">
            <v>7.2000000000000064E-2</v>
          </cell>
        </row>
        <row r="66">
          <cell r="A66">
            <v>34425</v>
          </cell>
          <cell r="B66">
            <v>1.06</v>
          </cell>
          <cell r="G66">
            <v>0</v>
          </cell>
          <cell r="H66">
            <v>1.06</v>
          </cell>
          <cell r="I66">
            <v>1.1469200000000002</v>
          </cell>
          <cell r="J66">
            <v>1.2226167200000002</v>
          </cell>
          <cell r="K66">
            <v>1.2996415733600002</v>
          </cell>
          <cell r="L66">
            <v>1.3555261610144802</v>
          </cell>
          <cell r="M66">
            <v>1.3907698412008567</v>
          </cell>
          <cell r="P66">
            <v>34425</v>
          </cell>
          <cell r="Q66">
            <v>6.0000000000000053E-2</v>
          </cell>
        </row>
        <row r="67">
          <cell r="A67">
            <v>34455</v>
          </cell>
          <cell r="B67">
            <v>1.0549999999999999</v>
          </cell>
          <cell r="G67">
            <v>0</v>
          </cell>
          <cell r="H67">
            <v>1.0549999999999999</v>
          </cell>
          <cell r="I67">
            <v>1.14151</v>
          </cell>
          <cell r="J67">
            <v>1.2168496600000001</v>
          </cell>
          <cell r="K67">
            <v>1.2935111885799999</v>
          </cell>
          <cell r="L67">
            <v>1.3491321696889398</v>
          </cell>
          <cell r="M67">
            <v>1.3842096061008522</v>
          </cell>
          <cell r="P67">
            <v>34455</v>
          </cell>
          <cell r="Q67">
            <v>5.4999999999999938E-2</v>
          </cell>
        </row>
        <row r="68">
          <cell r="A68">
            <v>34486</v>
          </cell>
          <cell r="B68">
            <v>1.04</v>
          </cell>
          <cell r="G68">
            <v>0</v>
          </cell>
          <cell r="H68">
            <v>1.04</v>
          </cell>
          <cell r="I68">
            <v>1.1252800000000001</v>
          </cell>
          <cell r="J68">
            <v>1.19954848</v>
          </cell>
          <cell r="K68">
            <v>1.27512003424</v>
          </cell>
          <cell r="L68">
            <v>1.3299501957123199</v>
          </cell>
          <cell r="M68">
            <v>1.3645289008008403</v>
          </cell>
          <cell r="P68">
            <v>34486</v>
          </cell>
          <cell r="Q68">
            <v>0.04</v>
          </cell>
        </row>
        <row r="69">
          <cell r="A69">
            <v>34516</v>
          </cell>
          <cell r="B69">
            <v>1.034</v>
          </cell>
          <cell r="G69">
            <v>0</v>
          </cell>
          <cell r="H69">
            <v>1.034</v>
          </cell>
          <cell r="I69">
            <v>1.1187880000000001</v>
          </cell>
          <cell r="J69">
            <v>1.1926280080000002</v>
          </cell>
          <cell r="K69">
            <v>1.2677635725040002</v>
          </cell>
          <cell r="L69">
            <v>1.322277406121672</v>
          </cell>
          <cell r="M69">
            <v>1.3566566186808355</v>
          </cell>
          <cell r="P69">
            <v>34516</v>
          </cell>
          <cell r="Q69">
            <v>3.400000000000003E-2</v>
          </cell>
        </row>
        <row r="70">
          <cell r="A70">
            <v>34547</v>
          </cell>
          <cell r="B70">
            <v>1.028</v>
          </cell>
          <cell r="G70">
            <v>0</v>
          </cell>
          <cell r="H70">
            <v>1.028</v>
          </cell>
          <cell r="I70">
            <v>1.1122960000000002</v>
          </cell>
          <cell r="J70">
            <v>1.1857075360000002</v>
          </cell>
          <cell r="K70">
            <v>1.2604071107680002</v>
          </cell>
          <cell r="L70">
            <v>1.3146046165310241</v>
          </cell>
          <cell r="M70">
            <v>1.3487843365608307</v>
          </cell>
          <cell r="P70">
            <v>34547</v>
          </cell>
          <cell r="Q70">
            <v>2.8000000000000025E-2</v>
          </cell>
        </row>
        <row r="71">
          <cell r="A71">
            <v>34578</v>
          </cell>
          <cell r="B71">
            <v>1.0169999999999999</v>
          </cell>
          <cell r="G71">
            <v>0</v>
          </cell>
          <cell r="H71">
            <v>1.0169999999999999</v>
          </cell>
          <cell r="I71">
            <v>1.1003939999999999</v>
          </cell>
          <cell r="J71">
            <v>1.1730200039999998</v>
          </cell>
          <cell r="K71">
            <v>1.2469202642519999</v>
          </cell>
          <cell r="L71">
            <v>1.3005378356148358</v>
          </cell>
          <cell r="M71">
            <v>1.3343518193408215</v>
          </cell>
          <cell r="P71">
            <v>34578</v>
          </cell>
          <cell r="Q71">
            <v>1.6999999999999904E-2</v>
          </cell>
        </row>
        <row r="72">
          <cell r="A72">
            <v>34608</v>
          </cell>
          <cell r="B72">
            <v>1.012</v>
          </cell>
          <cell r="G72">
            <v>0</v>
          </cell>
          <cell r="H72">
            <v>1.012</v>
          </cell>
          <cell r="I72">
            <v>1.0949840000000002</v>
          </cell>
          <cell r="J72">
            <v>1.1672529440000003</v>
          </cell>
          <cell r="K72">
            <v>1.2407898794720003</v>
          </cell>
          <cell r="L72">
            <v>1.2941438442892961</v>
          </cell>
          <cell r="M72">
            <v>1.3277915842408179</v>
          </cell>
          <cell r="P72">
            <v>34608</v>
          </cell>
          <cell r="Q72">
            <v>1.2000000000000011E-2</v>
          </cell>
        </row>
        <row r="73">
          <cell r="A73">
            <v>34639</v>
          </cell>
          <cell r="B73">
            <v>1.006</v>
          </cell>
          <cell r="G73">
            <v>0</v>
          </cell>
          <cell r="H73">
            <v>1.006</v>
          </cell>
          <cell r="I73">
            <v>1.088492</v>
          </cell>
          <cell r="J73">
            <v>1.1603324720000001</v>
          </cell>
          <cell r="K73">
            <v>1.233433417736</v>
          </cell>
          <cell r="L73">
            <v>1.286471054698648</v>
          </cell>
          <cell r="M73">
            <v>1.3199193021208129</v>
          </cell>
          <cell r="P73">
            <v>34639</v>
          </cell>
          <cell r="Q73">
            <v>6.0000000000000053E-3</v>
          </cell>
        </row>
        <row r="74">
          <cell r="A74">
            <v>34669</v>
          </cell>
          <cell r="B74">
            <v>1</v>
          </cell>
          <cell r="G74">
            <v>0</v>
          </cell>
          <cell r="H74">
            <v>1</v>
          </cell>
          <cell r="I74">
            <v>1.0820000000000001</v>
          </cell>
          <cell r="J74">
            <v>1.1534120000000001</v>
          </cell>
          <cell r="K74">
            <v>1.226076956</v>
          </cell>
          <cell r="L74">
            <v>1.2787982651079999</v>
          </cell>
          <cell r="M74">
            <v>1.3120470200008079</v>
          </cell>
          <cell r="P74">
            <v>34669</v>
          </cell>
          <cell r="Q74">
            <v>0</v>
          </cell>
        </row>
        <row r="75">
          <cell r="A75">
            <v>34700</v>
          </cell>
          <cell r="B75">
            <v>1.079</v>
          </cell>
          <cell r="G75">
            <v>0</v>
          </cell>
          <cell r="H75">
            <v>0</v>
          </cell>
          <cell r="I75">
            <v>1.079</v>
          </cell>
          <cell r="J75">
            <v>1.1502140000000001</v>
          </cell>
          <cell r="K75">
            <v>1.2226774819999999</v>
          </cell>
          <cell r="L75">
            <v>1.2752526137259999</v>
          </cell>
          <cell r="M75">
            <v>1.3084091816828758</v>
          </cell>
          <cell r="P75">
            <v>34700</v>
          </cell>
          <cell r="Q75">
            <v>7.8999999999999959E-2</v>
          </cell>
        </row>
        <row r="76">
          <cell r="A76">
            <v>34731</v>
          </cell>
          <cell r="B76">
            <v>1.0720000000000001</v>
          </cell>
          <cell r="G76">
            <v>0</v>
          </cell>
          <cell r="H76">
            <v>0</v>
          </cell>
          <cell r="I76">
            <v>1.0720000000000001</v>
          </cell>
          <cell r="J76">
            <v>1.1427520000000002</v>
          </cell>
          <cell r="K76">
            <v>1.2147453760000002</v>
          </cell>
          <cell r="L76">
            <v>1.2669794271680002</v>
          </cell>
          <cell r="M76">
            <v>1.2999208922743681</v>
          </cell>
          <cell r="P76">
            <v>34731</v>
          </cell>
          <cell r="Q76">
            <v>7.2000000000000064E-2</v>
          </cell>
        </row>
        <row r="77">
          <cell r="A77">
            <v>34759</v>
          </cell>
          <cell r="B77">
            <v>1.0669999999999999</v>
          </cell>
          <cell r="G77">
            <v>0</v>
          </cell>
          <cell r="H77">
            <v>0</v>
          </cell>
          <cell r="I77">
            <v>1.0669999999999999</v>
          </cell>
          <cell r="J77">
            <v>1.1374219999999999</v>
          </cell>
          <cell r="K77">
            <v>1.2090795859999999</v>
          </cell>
          <cell r="L77">
            <v>1.2610700081979997</v>
          </cell>
          <cell r="M77">
            <v>1.2938578284111477</v>
          </cell>
          <cell r="P77">
            <v>34759</v>
          </cell>
          <cell r="Q77">
            <v>6.6999999999999948E-2</v>
          </cell>
        </row>
        <row r="78">
          <cell r="A78">
            <v>34790</v>
          </cell>
          <cell r="B78">
            <v>1.06</v>
          </cell>
          <cell r="G78">
            <v>0</v>
          </cell>
          <cell r="H78">
            <v>0</v>
          </cell>
          <cell r="I78">
            <v>1.06</v>
          </cell>
          <cell r="J78">
            <v>1.1299600000000001</v>
          </cell>
          <cell r="K78">
            <v>1.2011474799999999</v>
          </cell>
          <cell r="L78">
            <v>1.2527968216399998</v>
          </cell>
          <cell r="M78">
            <v>1.2853695390026398</v>
          </cell>
          <cell r="P78">
            <v>34790</v>
          </cell>
          <cell r="Q78">
            <v>6.0000000000000053E-2</v>
          </cell>
        </row>
        <row r="79">
          <cell r="A79">
            <v>34820</v>
          </cell>
          <cell r="B79">
            <v>1.054</v>
          </cell>
          <cell r="G79">
            <v>0</v>
          </cell>
          <cell r="H79">
            <v>0</v>
          </cell>
          <cell r="I79">
            <v>1.054</v>
          </cell>
          <cell r="J79">
            <v>1.123564</v>
          </cell>
          <cell r="K79">
            <v>1.194348532</v>
          </cell>
          <cell r="L79">
            <v>1.245705518876</v>
          </cell>
          <cell r="M79">
            <v>1.2780938623667761</v>
          </cell>
          <cell r="P79">
            <v>34820</v>
          </cell>
          <cell r="Q79">
            <v>5.4000000000000048E-2</v>
          </cell>
        </row>
        <row r="80">
          <cell r="A80">
            <v>34851</v>
          </cell>
          <cell r="B80">
            <v>1.0469999999999999</v>
          </cell>
          <cell r="G80">
            <v>0</v>
          </cell>
          <cell r="H80">
            <v>0</v>
          </cell>
          <cell r="I80">
            <v>1.0469999999999999</v>
          </cell>
          <cell r="J80">
            <v>1.1161019999999999</v>
          </cell>
          <cell r="K80">
            <v>1.1864164259999999</v>
          </cell>
          <cell r="L80">
            <v>1.2374323323179999</v>
          </cell>
          <cell r="M80">
            <v>1.2696055729582678</v>
          </cell>
          <cell r="P80">
            <v>34851</v>
          </cell>
          <cell r="Q80">
            <v>4.6999999999999931E-2</v>
          </cell>
        </row>
        <row r="81">
          <cell r="A81">
            <v>34881</v>
          </cell>
          <cell r="B81">
            <v>1.04</v>
          </cell>
          <cell r="G81">
            <v>0</v>
          </cell>
          <cell r="H81">
            <v>0</v>
          </cell>
          <cell r="I81">
            <v>1.04</v>
          </cell>
          <cell r="J81">
            <v>1.1086400000000001</v>
          </cell>
          <cell r="K81">
            <v>1.1784843199999999</v>
          </cell>
          <cell r="L81">
            <v>1.2291591457599997</v>
          </cell>
          <cell r="M81">
            <v>1.2611172835497597</v>
          </cell>
          <cell r="P81">
            <v>34881</v>
          </cell>
          <cell r="Q81">
            <v>0.04</v>
          </cell>
        </row>
        <row r="82">
          <cell r="A82">
            <v>34912</v>
          </cell>
          <cell r="B82">
            <v>1.0309999999999999</v>
          </cell>
          <cell r="G82">
            <v>0</v>
          </cell>
          <cell r="H82">
            <v>0</v>
          </cell>
          <cell r="I82">
            <v>1.0309999999999999</v>
          </cell>
          <cell r="J82">
            <v>1.099046</v>
          </cell>
          <cell r="K82">
            <v>1.1682858979999999</v>
          </cell>
          <cell r="L82">
            <v>1.2185221916139999</v>
          </cell>
          <cell r="M82">
            <v>1.2502037685959639</v>
          </cell>
          <cell r="P82">
            <v>34912</v>
          </cell>
          <cell r="Q82">
            <v>3.0999999999999917E-2</v>
          </cell>
        </row>
        <row r="83">
          <cell r="A83">
            <v>34943</v>
          </cell>
          <cell r="B83">
            <v>1.014</v>
          </cell>
          <cell r="G83">
            <v>0</v>
          </cell>
          <cell r="H83">
            <v>0</v>
          </cell>
          <cell r="I83">
            <v>1.014</v>
          </cell>
          <cell r="J83">
            <v>1.080924</v>
          </cell>
          <cell r="K83">
            <v>1.149022212</v>
          </cell>
          <cell r="L83">
            <v>1.1984301671159998</v>
          </cell>
          <cell r="M83">
            <v>1.2295893514610159</v>
          </cell>
          <cell r="P83">
            <v>34943</v>
          </cell>
          <cell r="Q83">
            <v>1.4000000000000012E-2</v>
          </cell>
        </row>
        <row r="84">
          <cell r="A84">
            <v>34973</v>
          </cell>
          <cell r="B84">
            <v>1.008</v>
          </cell>
          <cell r="G84">
            <v>0</v>
          </cell>
          <cell r="H84">
            <v>0</v>
          </cell>
          <cell r="I84">
            <v>1.008</v>
          </cell>
          <cell r="J84">
            <v>1.0745280000000001</v>
          </cell>
          <cell r="K84">
            <v>1.1422232640000001</v>
          </cell>
          <cell r="L84">
            <v>1.191338864352</v>
          </cell>
          <cell r="M84">
            <v>1.222313674825152</v>
          </cell>
          <cell r="P84">
            <v>34973</v>
          </cell>
          <cell r="Q84">
            <v>8.0000000000000071E-3</v>
          </cell>
        </row>
        <row r="85">
          <cell r="A85">
            <v>35004</v>
          </cell>
          <cell r="B85">
            <v>1.0009999999999999</v>
          </cell>
          <cell r="G85">
            <v>0</v>
          </cell>
          <cell r="H85">
            <v>0</v>
          </cell>
          <cell r="I85">
            <v>1.0009999999999999</v>
          </cell>
          <cell r="J85">
            <v>1.0670659999999998</v>
          </cell>
          <cell r="K85">
            <v>1.1342911579999997</v>
          </cell>
          <cell r="L85">
            <v>1.1830656777939996</v>
          </cell>
          <cell r="M85">
            <v>1.2138253854166436</v>
          </cell>
          <cell r="P85">
            <v>35004</v>
          </cell>
          <cell r="Q85">
            <v>9.9999999999988987E-4</v>
          </cell>
        </row>
        <row r="86">
          <cell r="A86">
            <v>35034</v>
          </cell>
          <cell r="B86">
            <v>1</v>
          </cell>
          <cell r="G86">
            <v>0</v>
          </cell>
          <cell r="H86">
            <v>0</v>
          </cell>
          <cell r="I86">
            <v>1</v>
          </cell>
          <cell r="J86">
            <v>1.0660000000000001</v>
          </cell>
          <cell r="K86">
            <v>1.1331580000000001</v>
          </cell>
          <cell r="L86">
            <v>1.181883794</v>
          </cell>
          <cell r="M86">
            <v>1.2126127726439999</v>
          </cell>
          <cell r="P86">
            <v>35034</v>
          </cell>
          <cell r="Q86">
            <v>0</v>
          </cell>
        </row>
        <row r="87">
          <cell r="A87">
            <v>35065</v>
          </cell>
          <cell r="B87">
            <v>1.0620000000000001</v>
          </cell>
          <cell r="G87">
            <v>0</v>
          </cell>
          <cell r="H87">
            <v>0</v>
          </cell>
          <cell r="I87">
            <v>0</v>
          </cell>
          <cell r="J87">
            <v>1.0620000000000001</v>
          </cell>
          <cell r="K87">
            <v>1.128906</v>
          </cell>
          <cell r="L87">
            <v>1.1774489579999998</v>
          </cell>
          <cell r="M87">
            <v>1.2080626309079998</v>
          </cell>
          <cell r="P87">
            <v>35065</v>
          </cell>
          <cell r="Q87">
            <v>6.2000000000000055E-2</v>
          </cell>
        </row>
        <row r="88">
          <cell r="A88">
            <v>35096</v>
          </cell>
          <cell r="B88">
            <v>1.06</v>
          </cell>
          <cell r="G88">
            <v>0</v>
          </cell>
          <cell r="H88">
            <v>0</v>
          </cell>
          <cell r="I88">
            <v>0</v>
          </cell>
          <cell r="J88">
            <v>1.06</v>
          </cell>
          <cell r="K88">
            <v>1.1267799999999999</v>
          </cell>
          <cell r="L88">
            <v>1.1752315399999997</v>
          </cell>
          <cell r="M88">
            <v>1.2057875600399997</v>
          </cell>
          <cell r="P88">
            <v>35096</v>
          </cell>
          <cell r="Q88">
            <v>6.0000000000000053E-2</v>
          </cell>
        </row>
        <row r="89">
          <cell r="A89">
            <v>35125</v>
          </cell>
          <cell r="B89">
            <v>1.054</v>
          </cell>
          <cell r="G89">
            <v>0</v>
          </cell>
          <cell r="H89">
            <v>0</v>
          </cell>
          <cell r="I89">
            <v>0</v>
          </cell>
          <cell r="J89">
            <v>1.054</v>
          </cell>
          <cell r="K89">
            <v>1.1204019999999999</v>
          </cell>
          <cell r="L89">
            <v>1.1685792859999997</v>
          </cell>
          <cell r="M89">
            <v>1.1989623474359998</v>
          </cell>
          <cell r="P89">
            <v>35125</v>
          </cell>
          <cell r="Q89">
            <v>5.4000000000000048E-2</v>
          </cell>
        </row>
        <row r="90">
          <cell r="A90">
            <v>35156</v>
          </cell>
          <cell r="B90">
            <v>1.0469999999999999</v>
          </cell>
          <cell r="G90">
            <v>0</v>
          </cell>
          <cell r="H90">
            <v>0</v>
          </cell>
          <cell r="I90">
            <v>0</v>
          </cell>
          <cell r="J90">
            <v>1.0469999999999999</v>
          </cell>
          <cell r="K90">
            <v>1.1129609999999999</v>
          </cell>
          <cell r="L90">
            <v>1.1608183229999998</v>
          </cell>
          <cell r="M90">
            <v>1.1909995993979998</v>
          </cell>
          <cell r="P90">
            <v>35156</v>
          </cell>
          <cell r="Q90">
            <v>4.6999999999999931E-2</v>
          </cell>
        </row>
        <row r="91">
          <cell r="A91">
            <v>35186</v>
          </cell>
          <cell r="B91">
            <v>1.036</v>
          </cell>
          <cell r="G91">
            <v>0</v>
          </cell>
          <cell r="H91">
            <v>0</v>
          </cell>
          <cell r="I91">
            <v>0</v>
          </cell>
          <cell r="J91">
            <v>1.036</v>
          </cell>
          <cell r="K91">
            <v>1.1012679999999999</v>
          </cell>
          <cell r="L91">
            <v>1.1486225239999999</v>
          </cell>
          <cell r="M91">
            <v>1.1784867096239999</v>
          </cell>
          <cell r="P91">
            <v>35186</v>
          </cell>
          <cell r="Q91">
            <v>3.6000000000000032E-2</v>
          </cell>
        </row>
        <row r="92">
          <cell r="A92">
            <v>35217</v>
          </cell>
          <cell r="B92">
            <v>1.028</v>
          </cell>
          <cell r="G92">
            <v>0</v>
          </cell>
          <cell r="H92">
            <v>0</v>
          </cell>
          <cell r="I92">
            <v>0</v>
          </cell>
          <cell r="J92">
            <v>1.028</v>
          </cell>
          <cell r="K92">
            <v>1.0927640000000001</v>
          </cell>
          <cell r="L92">
            <v>1.139752852</v>
          </cell>
          <cell r="M92">
            <v>1.1693864261519999</v>
          </cell>
          <cell r="P92">
            <v>35217</v>
          </cell>
          <cell r="Q92">
            <v>2.8000000000000025E-2</v>
          </cell>
        </row>
        <row r="93">
          <cell r="A93">
            <v>35247</v>
          </cell>
          <cell r="B93">
            <v>1.0229999999999999</v>
          </cell>
          <cell r="G93">
            <v>0</v>
          </cell>
          <cell r="H93">
            <v>0</v>
          </cell>
          <cell r="I93">
            <v>0</v>
          </cell>
          <cell r="J93">
            <v>1.0229999999999999</v>
          </cell>
          <cell r="K93">
            <v>1.0874489999999999</v>
          </cell>
          <cell r="L93">
            <v>1.1342093069999999</v>
          </cell>
          <cell r="M93">
            <v>1.1636987489819999</v>
          </cell>
          <cell r="P93">
            <v>35247</v>
          </cell>
          <cell r="Q93">
            <v>2.2999999999999909E-2</v>
          </cell>
        </row>
        <row r="94">
          <cell r="A94">
            <v>35278</v>
          </cell>
          <cell r="B94">
            <v>1.02</v>
          </cell>
          <cell r="G94">
            <v>0</v>
          </cell>
          <cell r="H94">
            <v>0</v>
          </cell>
          <cell r="I94">
            <v>0</v>
          </cell>
          <cell r="J94">
            <v>1.02</v>
          </cell>
          <cell r="K94">
            <v>1.08426</v>
          </cell>
          <cell r="L94">
            <v>1.1308831799999999</v>
          </cell>
          <cell r="M94">
            <v>1.16028614268</v>
          </cell>
          <cell r="P94">
            <v>35278</v>
          </cell>
          <cell r="Q94">
            <v>0.02</v>
          </cell>
        </row>
        <row r="95">
          <cell r="A95">
            <v>35309</v>
          </cell>
          <cell r="B95">
            <v>1.016</v>
          </cell>
          <cell r="G95">
            <v>0</v>
          </cell>
          <cell r="H95">
            <v>0</v>
          </cell>
          <cell r="I95">
            <v>0</v>
          </cell>
          <cell r="J95">
            <v>1.016</v>
          </cell>
          <cell r="K95">
            <v>1.0800079999999999</v>
          </cell>
          <cell r="L95">
            <v>1.1264483439999997</v>
          </cell>
          <cell r="M95">
            <v>1.1557360009439996</v>
          </cell>
          <cell r="P95">
            <v>35309</v>
          </cell>
          <cell r="Q95">
            <v>1.6000000000000014E-2</v>
          </cell>
        </row>
        <row r="96">
          <cell r="A96">
            <v>35339</v>
          </cell>
          <cell r="B96">
            <v>1.0109999999999999</v>
          </cell>
          <cell r="G96">
            <v>0</v>
          </cell>
          <cell r="H96">
            <v>0</v>
          </cell>
          <cell r="I96">
            <v>0</v>
          </cell>
          <cell r="J96">
            <v>1.0109999999999999</v>
          </cell>
          <cell r="K96">
            <v>1.0746929999999999</v>
          </cell>
          <cell r="L96">
            <v>1.1209047989999998</v>
          </cell>
          <cell r="M96">
            <v>1.1500483237739998</v>
          </cell>
          <cell r="P96">
            <v>35339</v>
          </cell>
          <cell r="Q96">
            <v>1.0999999999999899E-2</v>
          </cell>
        </row>
        <row r="97">
          <cell r="A97">
            <v>35370</v>
          </cell>
          <cell r="B97">
            <v>1.004</v>
          </cell>
          <cell r="G97">
            <v>0</v>
          </cell>
          <cell r="H97">
            <v>0</v>
          </cell>
          <cell r="I97">
            <v>0</v>
          </cell>
          <cell r="J97">
            <v>1.004</v>
          </cell>
          <cell r="K97">
            <v>1.0672519999999999</v>
          </cell>
          <cell r="L97">
            <v>1.1131438359999999</v>
          </cell>
          <cell r="M97">
            <v>1.142085575736</v>
          </cell>
          <cell r="P97">
            <v>35370</v>
          </cell>
          <cell r="Q97">
            <v>4.0000000000000036E-3</v>
          </cell>
        </row>
        <row r="98">
          <cell r="A98">
            <v>35400</v>
          </cell>
          <cell r="B98">
            <v>1</v>
          </cell>
          <cell r="G98">
            <v>0</v>
          </cell>
          <cell r="H98">
            <v>0</v>
          </cell>
          <cell r="I98">
            <v>0</v>
          </cell>
          <cell r="J98">
            <v>1</v>
          </cell>
          <cell r="K98">
            <v>1.0629999999999999</v>
          </cell>
          <cell r="L98">
            <v>1.1087089999999999</v>
          </cell>
          <cell r="M98">
            <v>1.1375354339999999</v>
          </cell>
          <cell r="P98">
            <v>35400</v>
          </cell>
          <cell r="Q98">
            <v>0</v>
          </cell>
        </row>
        <row r="99">
          <cell r="A99">
            <v>35431</v>
          </cell>
          <cell r="B99">
            <v>1.0589999999999999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1.0589999999999999</v>
          </cell>
          <cell r="L99">
            <v>1.1045369999999999</v>
          </cell>
          <cell r="M99">
            <v>1.1332549619999999</v>
          </cell>
          <cell r="P99">
            <v>35431</v>
          </cell>
          <cell r="Q99">
            <v>5.8999999999999941E-2</v>
          </cell>
        </row>
        <row r="100">
          <cell r="A100">
            <v>35462</v>
          </cell>
          <cell r="B100">
            <v>1.054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1.054</v>
          </cell>
          <cell r="L100">
            <v>1.0993219999999999</v>
          </cell>
          <cell r="M100">
            <v>1.1279043719999999</v>
          </cell>
          <cell r="P100">
            <v>35462</v>
          </cell>
          <cell r="Q100">
            <v>5.4000000000000048E-2</v>
          </cell>
        </row>
        <row r="101">
          <cell r="A101">
            <v>35490</v>
          </cell>
          <cell r="B101">
            <v>1.0449999999999999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1.0449999999999999</v>
          </cell>
          <cell r="L101">
            <v>1.0899349999999999</v>
          </cell>
          <cell r="M101">
            <v>1.11827331</v>
          </cell>
          <cell r="P101">
            <v>35490</v>
          </cell>
          <cell r="Q101">
            <v>4.4999999999999929E-2</v>
          </cell>
        </row>
        <row r="102">
          <cell r="A102">
            <v>35521</v>
          </cell>
          <cell r="B102">
            <v>1.042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1.042</v>
          </cell>
          <cell r="L102">
            <v>1.0868059999999999</v>
          </cell>
          <cell r="M102">
            <v>1.115062956</v>
          </cell>
          <cell r="P102">
            <v>35521</v>
          </cell>
          <cell r="Q102">
            <v>4.2000000000000037E-2</v>
          </cell>
        </row>
        <row r="103">
          <cell r="A103">
            <v>35551</v>
          </cell>
          <cell r="B103">
            <v>1.038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1.038</v>
          </cell>
          <cell r="L103">
            <v>1.0826339999999999</v>
          </cell>
          <cell r="M103">
            <v>1.1107824839999998</v>
          </cell>
          <cell r="P103">
            <v>35551</v>
          </cell>
          <cell r="Q103">
            <v>3.8000000000000034E-2</v>
          </cell>
        </row>
        <row r="104">
          <cell r="A104">
            <v>35582</v>
          </cell>
          <cell r="B104">
            <v>1.036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1.036</v>
          </cell>
          <cell r="L104">
            <v>1.0805480000000001</v>
          </cell>
          <cell r="M104">
            <v>1.108642248</v>
          </cell>
          <cell r="P104">
            <v>35582</v>
          </cell>
          <cell r="Q104">
            <v>3.6000000000000032E-2</v>
          </cell>
        </row>
        <row r="105">
          <cell r="A105">
            <v>35612</v>
          </cell>
          <cell r="B105">
            <v>1.0329999999999999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1.0329999999999999</v>
          </cell>
          <cell r="L105">
            <v>1.0774189999999999</v>
          </cell>
          <cell r="M105">
            <v>1.1054318939999999</v>
          </cell>
          <cell r="P105">
            <v>35612</v>
          </cell>
          <cell r="Q105">
            <v>3.2999999999999918E-2</v>
          </cell>
        </row>
        <row r="106">
          <cell r="A106">
            <v>35643</v>
          </cell>
          <cell r="B106">
            <v>1.0269999999999999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1.0269999999999999</v>
          </cell>
          <cell r="L106">
            <v>1.0711609999999998</v>
          </cell>
          <cell r="M106">
            <v>1.0990111859999998</v>
          </cell>
          <cell r="P106">
            <v>35643</v>
          </cell>
          <cell r="Q106">
            <v>2.6999999999999913E-2</v>
          </cell>
        </row>
        <row r="107">
          <cell r="A107">
            <v>35674</v>
          </cell>
          <cell r="B107">
            <v>1.0229999999999999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1.0229999999999999</v>
          </cell>
          <cell r="L107">
            <v>1.0669889999999997</v>
          </cell>
          <cell r="M107">
            <v>1.0947307139999998</v>
          </cell>
          <cell r="P107">
            <v>35674</v>
          </cell>
          <cell r="Q107">
            <v>2.2999999999999909E-2</v>
          </cell>
        </row>
        <row r="108">
          <cell r="A108">
            <v>35704</v>
          </cell>
          <cell r="B108">
            <v>1.014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1.014</v>
          </cell>
          <cell r="L108">
            <v>1.0576019999999999</v>
          </cell>
          <cell r="M108">
            <v>1.085099652</v>
          </cell>
          <cell r="P108">
            <v>35704</v>
          </cell>
          <cell r="Q108">
            <v>1.4000000000000012E-2</v>
          </cell>
        </row>
        <row r="109">
          <cell r="A109">
            <v>35735</v>
          </cell>
          <cell r="B109">
            <v>1.0009999999999999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1.0009999999999999</v>
          </cell>
          <cell r="L109">
            <v>1.0440429999999998</v>
          </cell>
          <cell r="M109">
            <v>1.0711881179999998</v>
          </cell>
          <cell r="P109">
            <v>35735</v>
          </cell>
          <cell r="Q109">
            <v>9.9999999999988987E-4</v>
          </cell>
        </row>
        <row r="110">
          <cell r="A110">
            <v>35765</v>
          </cell>
          <cell r="B110">
            <v>1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1</v>
          </cell>
          <cell r="L110">
            <v>1.0429999999999999</v>
          </cell>
          <cell r="M110">
            <v>1.0701179999999999</v>
          </cell>
          <cell r="P110">
            <v>35765</v>
          </cell>
          <cell r="Q110">
            <v>0</v>
          </cell>
        </row>
        <row r="111">
          <cell r="A111">
            <v>35796</v>
          </cell>
          <cell r="B111">
            <v>1.0409999999999999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1.0409999999999999</v>
          </cell>
          <cell r="M111">
            <v>1.068066</v>
          </cell>
          <cell r="P111">
            <v>35796</v>
          </cell>
          <cell r="Q111">
            <v>4.0999999999999925E-2</v>
          </cell>
        </row>
        <row r="112">
          <cell r="A112">
            <v>35827</v>
          </cell>
          <cell r="B112">
            <v>1.034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1.034</v>
          </cell>
          <cell r="M112">
            <v>1.0608840000000002</v>
          </cell>
          <cell r="P112">
            <v>35827</v>
          </cell>
          <cell r="Q112">
            <v>3.400000000000003E-2</v>
          </cell>
        </row>
        <row r="113">
          <cell r="A113">
            <v>35855</v>
          </cell>
          <cell r="B113">
            <v>1.0349999999999999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1.0349999999999999</v>
          </cell>
          <cell r="M113">
            <v>1.0619099999999999</v>
          </cell>
          <cell r="P113">
            <v>35855</v>
          </cell>
          <cell r="Q113">
            <v>3.499999999999992E-2</v>
          </cell>
        </row>
        <row r="114">
          <cell r="A114">
            <v>35886</v>
          </cell>
          <cell r="B114">
            <v>1.0309999999999999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1.0309999999999999</v>
          </cell>
          <cell r="M114">
            <v>1.057806</v>
          </cell>
          <cell r="P114">
            <v>35886</v>
          </cell>
          <cell r="Q114">
            <v>3.0999999999999917E-2</v>
          </cell>
        </row>
        <row r="115">
          <cell r="A115">
            <v>35916</v>
          </cell>
          <cell r="B115">
            <v>1.0269999999999999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1.0269999999999999</v>
          </cell>
          <cell r="M115">
            <v>1.0537019999999999</v>
          </cell>
          <cell r="P115">
            <v>35916</v>
          </cell>
          <cell r="Q115">
            <v>2.6999999999999913E-2</v>
          </cell>
        </row>
        <row r="116">
          <cell r="A116">
            <v>35947</v>
          </cell>
          <cell r="B116">
            <v>1.0249999999999999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1.0249999999999999</v>
          </cell>
          <cell r="M116">
            <v>1.05165</v>
          </cell>
          <cell r="P116">
            <v>35947</v>
          </cell>
          <cell r="Q116">
            <v>2.4999999999999911E-2</v>
          </cell>
        </row>
        <row r="117">
          <cell r="A117">
            <v>35977</v>
          </cell>
          <cell r="B117">
            <v>1.022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1.022</v>
          </cell>
          <cell r="M117">
            <v>1.0485720000000001</v>
          </cell>
          <cell r="P117">
            <v>35977</v>
          </cell>
          <cell r="Q117">
            <v>2.200000000000002E-2</v>
          </cell>
        </row>
        <row r="118">
          <cell r="A118">
            <v>36008</v>
          </cell>
          <cell r="B118">
            <v>1.018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1.018</v>
          </cell>
          <cell r="M118">
            <v>1.044468</v>
          </cell>
          <cell r="P118">
            <v>36008</v>
          </cell>
          <cell r="Q118">
            <v>1.8000000000000016E-2</v>
          </cell>
        </row>
        <row r="119">
          <cell r="A119">
            <v>36039</v>
          </cell>
          <cell r="B119">
            <v>1.014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1.014</v>
          </cell>
          <cell r="M119">
            <v>1.0403640000000001</v>
          </cell>
          <cell r="P119">
            <v>36039</v>
          </cell>
          <cell r="Q119">
            <v>1.4000000000000012E-2</v>
          </cell>
        </row>
        <row r="120">
          <cell r="A120">
            <v>36069</v>
          </cell>
          <cell r="B120">
            <v>1.0089999999999999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1.0089999999999999</v>
          </cell>
          <cell r="M120">
            <v>1.035234</v>
          </cell>
          <cell r="P120">
            <v>36069</v>
          </cell>
          <cell r="Q120">
            <v>8.999999999999897E-3</v>
          </cell>
        </row>
        <row r="121">
          <cell r="A121">
            <v>36100</v>
          </cell>
          <cell r="B121">
            <v>1.0009999999999999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1.0009999999999999</v>
          </cell>
          <cell r="M121">
            <v>1.027026</v>
          </cell>
          <cell r="P121">
            <v>36100</v>
          </cell>
          <cell r="Q121">
            <v>9.9999999999988987E-4</v>
          </cell>
        </row>
        <row r="122">
          <cell r="A122">
            <v>36130</v>
          </cell>
          <cell r="B122">
            <v>1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1</v>
          </cell>
          <cell r="M122">
            <v>1.026</v>
          </cell>
          <cell r="P122">
            <v>36130</v>
          </cell>
          <cell r="Q122">
            <v>0</v>
          </cell>
        </row>
        <row r="123">
          <cell r="A123">
            <v>36161</v>
          </cell>
          <cell r="B123">
            <v>1.02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1.02</v>
          </cell>
          <cell r="P123">
            <v>36161</v>
          </cell>
          <cell r="Q123">
            <v>0.02</v>
          </cell>
        </row>
        <row r="124">
          <cell r="A124">
            <v>36192</v>
          </cell>
          <cell r="B124">
            <v>1.024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1.024</v>
          </cell>
          <cell r="P124">
            <v>36192</v>
          </cell>
          <cell r="Q124">
            <v>2.4000000000000021E-2</v>
          </cell>
        </row>
        <row r="125">
          <cell r="A125">
            <v>36220</v>
          </cell>
          <cell r="B125">
            <v>1.0229999999999999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1.0229999999999999</v>
          </cell>
          <cell r="P125">
            <v>36220</v>
          </cell>
          <cell r="Q125">
            <v>2.2999999999999909E-2</v>
          </cell>
        </row>
        <row r="126">
          <cell r="A126">
            <v>36251</v>
          </cell>
          <cell r="B126">
            <v>1.0169999999999999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1.0169999999999999</v>
          </cell>
          <cell r="P126">
            <v>36251</v>
          </cell>
          <cell r="Q126">
            <v>1.6999999999999904E-2</v>
          </cell>
        </row>
        <row r="127">
          <cell r="A127">
            <v>36281</v>
          </cell>
          <cell r="B127">
            <v>1.0129999999999999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1.0129999999999999</v>
          </cell>
          <cell r="P127">
            <v>36281</v>
          </cell>
          <cell r="Q127">
            <v>1.2999999999999901E-2</v>
          </cell>
        </row>
        <row r="128">
          <cell r="A128">
            <v>36312</v>
          </cell>
          <cell r="B128">
            <v>1.012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1.012</v>
          </cell>
          <cell r="P128">
            <v>36312</v>
          </cell>
          <cell r="Q128">
            <v>1.2000000000000011E-2</v>
          </cell>
        </row>
        <row r="129">
          <cell r="A129">
            <v>36342</v>
          </cell>
          <cell r="B129">
            <v>1.01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1.01</v>
          </cell>
          <cell r="P129">
            <v>36342</v>
          </cell>
          <cell r="Q129">
            <v>0.01</v>
          </cell>
        </row>
        <row r="130">
          <cell r="A130">
            <v>36373</v>
          </cell>
          <cell r="B130">
            <v>1.0089999999999999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1.0089999999999999</v>
          </cell>
          <cell r="P130">
            <v>36373</v>
          </cell>
          <cell r="Q130">
            <v>8.999999999999897E-3</v>
          </cell>
        </row>
        <row r="131">
          <cell r="A131">
            <v>36404</v>
          </cell>
          <cell r="B131">
            <v>1.008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1.008</v>
          </cell>
          <cell r="P131">
            <v>36404</v>
          </cell>
          <cell r="Q131">
            <v>8.0000000000000071E-3</v>
          </cell>
        </row>
        <row r="132">
          <cell r="A132">
            <v>36434</v>
          </cell>
          <cell r="B132">
            <v>1.0049999999999999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1.0049999999999999</v>
          </cell>
          <cell r="P132">
            <v>36434</v>
          </cell>
          <cell r="Q132">
            <v>4.9999999999998934E-3</v>
          </cell>
        </row>
        <row r="133">
          <cell r="A133">
            <v>36465</v>
          </cell>
          <cell r="B133">
            <v>1.002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1.002</v>
          </cell>
          <cell r="P133">
            <v>36465</v>
          </cell>
          <cell r="Q133">
            <v>2.0000000000000018E-3</v>
          </cell>
        </row>
        <row r="134">
          <cell r="A134">
            <v>36495</v>
          </cell>
          <cell r="B134">
            <v>1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1</v>
          </cell>
          <cell r="P134">
            <v>36495</v>
          </cell>
          <cell r="Q134">
            <v>0</v>
          </cell>
        </row>
        <row r="135">
          <cell r="P135">
            <v>36526</v>
          </cell>
          <cell r="Q135">
            <v>4.3999999999999997E-2</v>
          </cell>
        </row>
        <row r="136">
          <cell r="P136">
            <v>36557</v>
          </cell>
          <cell r="Q136">
            <v>4.2000000000000003E-2</v>
          </cell>
        </row>
        <row r="137">
          <cell r="P137">
            <v>36586</v>
          </cell>
          <cell r="Q137">
            <v>3.5999999999999997E-2</v>
          </cell>
        </row>
        <row r="138">
          <cell r="P138">
            <v>36617</v>
          </cell>
          <cell r="Q138">
            <v>2.9000000000000001E-2</v>
          </cell>
        </row>
        <row r="139">
          <cell r="P139">
            <v>36647</v>
          </cell>
          <cell r="Q139">
            <v>2.4E-2</v>
          </cell>
        </row>
        <row r="140">
          <cell r="P140">
            <v>36678</v>
          </cell>
          <cell r="Q140">
            <v>2.1999999999999999E-2</v>
          </cell>
        </row>
        <row r="141">
          <cell r="P141">
            <v>36708</v>
          </cell>
          <cell r="Q141">
            <v>0.02</v>
          </cell>
        </row>
        <row r="142">
          <cell r="P142">
            <v>36739</v>
          </cell>
          <cell r="Q142">
            <v>1.7999999999999999E-2</v>
          </cell>
        </row>
        <row r="143">
          <cell r="P143">
            <v>36770</v>
          </cell>
          <cell r="Q143">
            <v>1.6E-2</v>
          </cell>
        </row>
        <row r="144">
          <cell r="P144">
            <v>36800</v>
          </cell>
          <cell r="Q144">
            <v>8.9999999999999993E-3</v>
          </cell>
        </row>
        <row r="145">
          <cell r="P145">
            <v>36831</v>
          </cell>
          <cell r="Q145">
            <v>3.0000000000000001E-3</v>
          </cell>
        </row>
        <row r="146">
          <cell r="P146">
            <v>36861</v>
          </cell>
          <cell r="Q146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versoCon"/>
      <sheetName val="ReversoCon"/>
      <sheetName val="Instrucciones"/>
      <sheetName val="Registrar F.22 AT.2013"/>
      <sheetName val="Registrar F.22 AT.2012"/>
      <sheetName val="Registrar DDJJ 1872"/>
      <sheetName val="1846 Res.Balance"/>
      <sheetName val="1846 Base Imponible"/>
      <sheetName val="Datos 1847"/>
      <sheetName val="Hoja de Trabajo"/>
      <sheetName val="Anexo HT Corr.Mon."/>
      <sheetName val="Comprobacion Analitica"/>
      <sheetName val="Factor Corr.Mon."/>
      <sheetName val="Anexo 1 AT.2013"/>
      <sheetName val="Anexo 2 AT.2013"/>
      <sheetName val="F1846 (AT.2013)"/>
      <sheetName val="F1847 (AT.2013)"/>
      <sheetName val="F1872 (AT.2013)"/>
      <sheetName val="Anexo (AT.2011)"/>
      <sheetName val="Anexo 2 (AT.2011)"/>
    </sheetNames>
    <sheetDataSet>
      <sheetData sheetId="0"/>
      <sheetData sheetId="1"/>
      <sheetData sheetId="2"/>
      <sheetData sheetId="3">
        <row r="2">
          <cell r="A2">
            <v>1</v>
          </cell>
          <cell r="B2" t="str">
            <v xml:space="preserve"> </v>
          </cell>
        </row>
        <row r="3">
          <cell r="A3">
            <v>2</v>
          </cell>
          <cell r="B3" t="str">
            <v xml:space="preserve"> </v>
          </cell>
        </row>
        <row r="4">
          <cell r="A4">
            <v>5</v>
          </cell>
          <cell r="B4" t="str">
            <v xml:space="preserve"> </v>
          </cell>
        </row>
        <row r="5">
          <cell r="A5">
            <v>6</v>
          </cell>
          <cell r="B5" t="str">
            <v xml:space="preserve"> </v>
          </cell>
        </row>
        <row r="6">
          <cell r="A6">
            <v>9</v>
          </cell>
          <cell r="B6" t="str">
            <v xml:space="preserve"> </v>
          </cell>
        </row>
        <row r="7">
          <cell r="A7">
            <v>8</v>
          </cell>
          <cell r="B7" t="str">
            <v xml:space="preserve"> </v>
          </cell>
        </row>
        <row r="8">
          <cell r="A8">
            <v>7</v>
          </cell>
          <cell r="B8" t="str">
            <v xml:space="preserve"> </v>
          </cell>
        </row>
        <row r="9">
          <cell r="A9">
            <v>3</v>
          </cell>
          <cell r="B9" t="str">
            <v xml:space="preserve"> </v>
          </cell>
        </row>
        <row r="10">
          <cell r="A10">
            <v>0</v>
          </cell>
          <cell r="B10" t="str">
            <v xml:space="preserve"> </v>
          </cell>
        </row>
        <row r="11">
          <cell r="A11">
            <v>0</v>
          </cell>
          <cell r="B11" t="str">
            <v xml:space="preserve"> 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  <row r="15">
          <cell r="A15">
            <v>0</v>
          </cell>
          <cell r="B15">
            <v>0</v>
          </cell>
        </row>
        <row r="16">
          <cell r="A16">
            <v>0</v>
          </cell>
          <cell r="B16">
            <v>0</v>
          </cell>
        </row>
        <row r="17">
          <cell r="A17">
            <v>0</v>
          </cell>
          <cell r="B17">
            <v>0</v>
          </cell>
        </row>
        <row r="18">
          <cell r="A18">
            <v>0</v>
          </cell>
          <cell r="B18">
            <v>0</v>
          </cell>
        </row>
        <row r="19">
          <cell r="A19">
            <v>0</v>
          </cell>
          <cell r="B19">
            <v>0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>
            <v>0</v>
          </cell>
        </row>
        <row r="34">
          <cell r="A34">
            <v>0</v>
          </cell>
          <cell r="B34">
            <v>0</v>
          </cell>
        </row>
        <row r="35">
          <cell r="A35">
            <v>0</v>
          </cell>
          <cell r="B35">
            <v>0</v>
          </cell>
        </row>
        <row r="36">
          <cell r="A36">
            <v>0</v>
          </cell>
          <cell r="B36">
            <v>0</v>
          </cell>
        </row>
        <row r="37">
          <cell r="A37">
            <v>0</v>
          </cell>
          <cell r="B37">
            <v>0</v>
          </cell>
        </row>
        <row r="38">
          <cell r="A38">
            <v>0</v>
          </cell>
          <cell r="B38">
            <v>0</v>
          </cell>
        </row>
        <row r="39">
          <cell r="A39">
            <v>0</v>
          </cell>
          <cell r="B39">
            <v>0</v>
          </cell>
        </row>
        <row r="40">
          <cell r="A40">
            <v>0</v>
          </cell>
          <cell r="B40">
            <v>0</v>
          </cell>
        </row>
        <row r="41">
          <cell r="A41">
            <v>0</v>
          </cell>
          <cell r="B41">
            <v>0</v>
          </cell>
        </row>
        <row r="42">
          <cell r="A42">
            <v>0</v>
          </cell>
          <cell r="B42">
            <v>0</v>
          </cell>
        </row>
        <row r="43">
          <cell r="A43">
            <v>0</v>
          </cell>
          <cell r="B43">
            <v>0</v>
          </cell>
        </row>
        <row r="44">
          <cell r="A44">
            <v>0</v>
          </cell>
          <cell r="B44">
            <v>0</v>
          </cell>
        </row>
        <row r="45">
          <cell r="A45">
            <v>0</v>
          </cell>
          <cell r="B45">
            <v>0</v>
          </cell>
        </row>
        <row r="46">
          <cell r="A46">
            <v>0</v>
          </cell>
          <cell r="B46">
            <v>0</v>
          </cell>
        </row>
        <row r="47">
          <cell r="A47">
            <v>0</v>
          </cell>
          <cell r="B47">
            <v>0</v>
          </cell>
        </row>
        <row r="48">
          <cell r="A48">
            <v>0</v>
          </cell>
          <cell r="B48">
            <v>0</v>
          </cell>
        </row>
        <row r="49">
          <cell r="A49">
            <v>0</v>
          </cell>
          <cell r="B49">
            <v>0</v>
          </cell>
        </row>
        <row r="50">
          <cell r="A50">
            <v>0</v>
          </cell>
          <cell r="B50">
            <v>0</v>
          </cell>
        </row>
        <row r="51">
          <cell r="A51">
            <v>0</v>
          </cell>
          <cell r="B51">
            <v>0</v>
          </cell>
        </row>
        <row r="52">
          <cell r="A52">
            <v>0</v>
          </cell>
          <cell r="B52">
            <v>0</v>
          </cell>
        </row>
        <row r="53">
          <cell r="A53">
            <v>0</v>
          </cell>
          <cell r="B53">
            <v>0</v>
          </cell>
        </row>
        <row r="54">
          <cell r="A54">
            <v>0</v>
          </cell>
          <cell r="B54">
            <v>0</v>
          </cell>
        </row>
        <row r="55">
          <cell r="A55">
            <v>0</v>
          </cell>
          <cell r="B55">
            <v>0</v>
          </cell>
        </row>
        <row r="56">
          <cell r="A56">
            <v>0</v>
          </cell>
          <cell r="B56">
            <v>0</v>
          </cell>
        </row>
        <row r="57">
          <cell r="A57">
            <v>0</v>
          </cell>
          <cell r="B57">
            <v>0</v>
          </cell>
        </row>
        <row r="58">
          <cell r="A58">
            <v>0</v>
          </cell>
          <cell r="B58">
            <v>0</v>
          </cell>
        </row>
        <row r="59">
          <cell r="A59">
            <v>0</v>
          </cell>
          <cell r="B59">
            <v>0</v>
          </cell>
        </row>
        <row r="60">
          <cell r="A60">
            <v>0</v>
          </cell>
          <cell r="B60">
            <v>0</v>
          </cell>
        </row>
        <row r="61">
          <cell r="A61">
            <v>0</v>
          </cell>
          <cell r="B61">
            <v>0</v>
          </cell>
        </row>
        <row r="62">
          <cell r="A62">
            <v>0</v>
          </cell>
          <cell r="B62">
            <v>0</v>
          </cell>
        </row>
        <row r="63">
          <cell r="A63">
            <v>0</v>
          </cell>
          <cell r="B63">
            <v>0</v>
          </cell>
        </row>
        <row r="64">
          <cell r="A64">
            <v>0</v>
          </cell>
          <cell r="B64">
            <v>0</v>
          </cell>
        </row>
        <row r="65">
          <cell r="A65">
            <v>0</v>
          </cell>
          <cell r="B65">
            <v>0</v>
          </cell>
        </row>
        <row r="66">
          <cell r="A66">
            <v>0</v>
          </cell>
          <cell r="B66">
            <v>0</v>
          </cell>
        </row>
        <row r="67">
          <cell r="A67">
            <v>0</v>
          </cell>
          <cell r="B67">
            <v>0</v>
          </cell>
        </row>
        <row r="68">
          <cell r="A68">
            <v>0</v>
          </cell>
          <cell r="B68">
            <v>0</v>
          </cell>
        </row>
        <row r="69">
          <cell r="A69">
            <v>0</v>
          </cell>
          <cell r="B69">
            <v>0</v>
          </cell>
        </row>
        <row r="70">
          <cell r="A70">
            <v>0</v>
          </cell>
          <cell r="B70">
            <v>0</v>
          </cell>
        </row>
        <row r="71">
          <cell r="A71">
            <v>0</v>
          </cell>
          <cell r="B71">
            <v>0</v>
          </cell>
        </row>
        <row r="72">
          <cell r="A72">
            <v>0</v>
          </cell>
          <cell r="B72">
            <v>0</v>
          </cell>
        </row>
        <row r="73">
          <cell r="A73">
            <v>0</v>
          </cell>
          <cell r="B73">
            <v>0</v>
          </cell>
        </row>
        <row r="74">
          <cell r="A74">
            <v>0</v>
          </cell>
          <cell r="B74">
            <v>0</v>
          </cell>
        </row>
        <row r="75">
          <cell r="A75">
            <v>0</v>
          </cell>
          <cell r="B75">
            <v>0</v>
          </cell>
        </row>
        <row r="76">
          <cell r="A76">
            <v>0</v>
          </cell>
          <cell r="B76">
            <v>0</v>
          </cell>
        </row>
        <row r="77">
          <cell r="A77">
            <v>0</v>
          </cell>
          <cell r="B77">
            <v>0</v>
          </cell>
        </row>
        <row r="78">
          <cell r="A78">
            <v>0</v>
          </cell>
          <cell r="B78">
            <v>0</v>
          </cell>
        </row>
        <row r="79">
          <cell r="A79">
            <v>0</v>
          </cell>
          <cell r="B79">
            <v>0</v>
          </cell>
        </row>
        <row r="80">
          <cell r="A80">
            <v>0</v>
          </cell>
          <cell r="B80">
            <v>0</v>
          </cell>
        </row>
        <row r="81">
          <cell r="A81">
            <v>0</v>
          </cell>
          <cell r="B81">
            <v>0</v>
          </cell>
        </row>
        <row r="82">
          <cell r="A82">
            <v>0</v>
          </cell>
          <cell r="B82">
            <v>0</v>
          </cell>
        </row>
        <row r="83">
          <cell r="A83">
            <v>0</v>
          </cell>
          <cell r="B83">
            <v>0</v>
          </cell>
        </row>
        <row r="84">
          <cell r="A84">
            <v>0</v>
          </cell>
          <cell r="B84">
            <v>0</v>
          </cell>
        </row>
        <row r="85">
          <cell r="A85">
            <v>0</v>
          </cell>
          <cell r="B85">
            <v>0</v>
          </cell>
        </row>
        <row r="86">
          <cell r="A86">
            <v>0</v>
          </cell>
          <cell r="B86">
            <v>0</v>
          </cell>
        </row>
        <row r="87">
          <cell r="A87">
            <v>0</v>
          </cell>
          <cell r="B87">
            <v>0</v>
          </cell>
        </row>
        <row r="88">
          <cell r="A88">
            <v>0</v>
          </cell>
          <cell r="B88">
            <v>0</v>
          </cell>
        </row>
        <row r="89">
          <cell r="A89">
            <v>0</v>
          </cell>
          <cell r="B89">
            <v>0</v>
          </cell>
        </row>
        <row r="90">
          <cell r="A90">
            <v>0</v>
          </cell>
          <cell r="B90">
            <v>0</v>
          </cell>
        </row>
        <row r="91">
          <cell r="A91">
            <v>0</v>
          </cell>
          <cell r="B91">
            <v>0</v>
          </cell>
        </row>
        <row r="92">
          <cell r="A92">
            <v>0</v>
          </cell>
          <cell r="B92">
            <v>0</v>
          </cell>
        </row>
        <row r="93">
          <cell r="A93">
            <v>0</v>
          </cell>
          <cell r="B93">
            <v>0</v>
          </cell>
        </row>
        <row r="94">
          <cell r="A94">
            <v>0</v>
          </cell>
          <cell r="B94">
            <v>0</v>
          </cell>
        </row>
        <row r="95">
          <cell r="A95">
            <v>0</v>
          </cell>
          <cell r="B95">
            <v>0</v>
          </cell>
        </row>
        <row r="96">
          <cell r="A96">
            <v>0</v>
          </cell>
          <cell r="B96">
            <v>0</v>
          </cell>
        </row>
        <row r="97">
          <cell r="A97">
            <v>0</v>
          </cell>
          <cell r="B97">
            <v>0</v>
          </cell>
        </row>
        <row r="98">
          <cell r="A98">
            <v>0</v>
          </cell>
          <cell r="B98">
            <v>0</v>
          </cell>
        </row>
        <row r="99">
          <cell r="A99">
            <v>0</v>
          </cell>
          <cell r="B99">
            <v>0</v>
          </cell>
        </row>
        <row r="100">
          <cell r="A100">
            <v>0</v>
          </cell>
          <cell r="B100">
            <v>0</v>
          </cell>
        </row>
        <row r="101">
          <cell r="A101">
            <v>0</v>
          </cell>
          <cell r="B101">
            <v>0</v>
          </cell>
        </row>
        <row r="102">
          <cell r="A102">
            <v>0</v>
          </cell>
          <cell r="B102">
            <v>0</v>
          </cell>
        </row>
        <row r="103">
          <cell r="A103">
            <v>0</v>
          </cell>
          <cell r="B103">
            <v>0</v>
          </cell>
        </row>
        <row r="104">
          <cell r="A104">
            <v>0</v>
          </cell>
          <cell r="B104">
            <v>0</v>
          </cell>
        </row>
        <row r="105">
          <cell r="A105">
            <v>0</v>
          </cell>
          <cell r="B105">
            <v>0</v>
          </cell>
        </row>
        <row r="106">
          <cell r="A106">
            <v>0</v>
          </cell>
          <cell r="B106">
            <v>0</v>
          </cell>
        </row>
        <row r="107">
          <cell r="A107">
            <v>0</v>
          </cell>
          <cell r="B107">
            <v>0</v>
          </cell>
        </row>
        <row r="108">
          <cell r="A108">
            <v>0</v>
          </cell>
          <cell r="B108">
            <v>0</v>
          </cell>
        </row>
        <row r="109">
          <cell r="A109">
            <v>0</v>
          </cell>
          <cell r="B109">
            <v>0</v>
          </cell>
        </row>
        <row r="110">
          <cell r="A110">
            <v>0</v>
          </cell>
          <cell r="B110">
            <v>0</v>
          </cell>
        </row>
        <row r="111">
          <cell r="A111">
            <v>0</v>
          </cell>
          <cell r="B111">
            <v>0</v>
          </cell>
        </row>
        <row r="112">
          <cell r="A112">
            <v>0</v>
          </cell>
          <cell r="B112">
            <v>0</v>
          </cell>
        </row>
        <row r="113">
          <cell r="A113">
            <v>0</v>
          </cell>
          <cell r="B113">
            <v>0</v>
          </cell>
        </row>
        <row r="114">
          <cell r="A114">
            <v>0</v>
          </cell>
          <cell r="B114">
            <v>0</v>
          </cell>
        </row>
        <row r="115">
          <cell r="A115">
            <v>0</v>
          </cell>
          <cell r="B115">
            <v>0</v>
          </cell>
        </row>
        <row r="116">
          <cell r="A116">
            <v>0</v>
          </cell>
          <cell r="B116">
            <v>0</v>
          </cell>
        </row>
        <row r="117">
          <cell r="A117">
            <v>0</v>
          </cell>
          <cell r="B117">
            <v>0</v>
          </cell>
        </row>
        <row r="118">
          <cell r="A118">
            <v>0</v>
          </cell>
          <cell r="B118">
            <v>0</v>
          </cell>
        </row>
        <row r="119">
          <cell r="A119">
            <v>0</v>
          </cell>
          <cell r="B119">
            <v>0</v>
          </cell>
        </row>
        <row r="120">
          <cell r="A120">
            <v>0</v>
          </cell>
          <cell r="B120">
            <v>0</v>
          </cell>
        </row>
        <row r="121">
          <cell r="A121">
            <v>0</v>
          </cell>
          <cell r="B121">
            <v>0</v>
          </cell>
        </row>
        <row r="122">
          <cell r="A122">
            <v>0</v>
          </cell>
          <cell r="B122">
            <v>0</v>
          </cell>
        </row>
        <row r="123">
          <cell r="A123">
            <v>0</v>
          </cell>
          <cell r="B123">
            <v>0</v>
          </cell>
        </row>
        <row r="124">
          <cell r="A124">
            <v>0</v>
          </cell>
          <cell r="B124">
            <v>0</v>
          </cell>
        </row>
        <row r="125">
          <cell r="A125">
            <v>0</v>
          </cell>
          <cell r="B125">
            <v>0</v>
          </cell>
        </row>
        <row r="126">
          <cell r="A126">
            <v>0</v>
          </cell>
          <cell r="B126">
            <v>0</v>
          </cell>
        </row>
        <row r="127">
          <cell r="A127">
            <v>0</v>
          </cell>
          <cell r="B127">
            <v>0</v>
          </cell>
        </row>
        <row r="128">
          <cell r="A128">
            <v>0</v>
          </cell>
          <cell r="B128">
            <v>0</v>
          </cell>
        </row>
        <row r="129">
          <cell r="A129">
            <v>0</v>
          </cell>
          <cell r="B129">
            <v>0</v>
          </cell>
        </row>
        <row r="130">
          <cell r="A130">
            <v>0</v>
          </cell>
          <cell r="B130">
            <v>0</v>
          </cell>
        </row>
        <row r="131">
          <cell r="A131">
            <v>0</v>
          </cell>
          <cell r="B131">
            <v>0</v>
          </cell>
        </row>
        <row r="132">
          <cell r="A132">
            <v>0</v>
          </cell>
          <cell r="B132">
            <v>0</v>
          </cell>
        </row>
        <row r="133">
          <cell r="A133">
            <v>0</v>
          </cell>
          <cell r="B133">
            <v>0</v>
          </cell>
        </row>
        <row r="134">
          <cell r="A134">
            <v>0</v>
          </cell>
          <cell r="B134">
            <v>0</v>
          </cell>
        </row>
        <row r="135">
          <cell r="A135">
            <v>0</v>
          </cell>
          <cell r="B135">
            <v>0</v>
          </cell>
        </row>
        <row r="136">
          <cell r="A136">
            <v>0</v>
          </cell>
          <cell r="B136">
            <v>0</v>
          </cell>
        </row>
        <row r="137">
          <cell r="A137">
            <v>0</v>
          </cell>
          <cell r="B137">
            <v>0</v>
          </cell>
        </row>
        <row r="138">
          <cell r="A138">
            <v>0</v>
          </cell>
          <cell r="B138">
            <v>0</v>
          </cell>
        </row>
        <row r="139">
          <cell r="A139">
            <v>0</v>
          </cell>
          <cell r="B139">
            <v>0</v>
          </cell>
        </row>
        <row r="140">
          <cell r="A140">
            <v>0</v>
          </cell>
          <cell r="B140">
            <v>0</v>
          </cell>
        </row>
        <row r="141">
          <cell r="A141">
            <v>0</v>
          </cell>
          <cell r="B141">
            <v>0</v>
          </cell>
        </row>
        <row r="142">
          <cell r="A142">
            <v>0</v>
          </cell>
          <cell r="B142">
            <v>0</v>
          </cell>
        </row>
        <row r="143">
          <cell r="A143">
            <v>0</v>
          </cell>
          <cell r="B143">
            <v>0</v>
          </cell>
        </row>
        <row r="144">
          <cell r="A144">
            <v>0</v>
          </cell>
          <cell r="B144">
            <v>0</v>
          </cell>
        </row>
        <row r="145">
          <cell r="A145">
            <v>0</v>
          </cell>
          <cell r="B145">
            <v>0</v>
          </cell>
        </row>
        <row r="146">
          <cell r="A146">
            <v>0</v>
          </cell>
          <cell r="B146">
            <v>0</v>
          </cell>
        </row>
        <row r="147">
          <cell r="A147">
            <v>0</v>
          </cell>
          <cell r="B147">
            <v>0</v>
          </cell>
        </row>
        <row r="148">
          <cell r="A148">
            <v>0</v>
          </cell>
          <cell r="B148">
            <v>0</v>
          </cell>
        </row>
        <row r="149">
          <cell r="A149">
            <v>0</v>
          </cell>
          <cell r="B149">
            <v>0</v>
          </cell>
        </row>
        <row r="150">
          <cell r="A150">
            <v>0</v>
          </cell>
          <cell r="B150">
            <v>0</v>
          </cell>
        </row>
        <row r="151">
          <cell r="A151">
            <v>0</v>
          </cell>
          <cell r="B151">
            <v>0</v>
          </cell>
        </row>
        <row r="152">
          <cell r="A152">
            <v>0</v>
          </cell>
          <cell r="B152">
            <v>0</v>
          </cell>
        </row>
        <row r="153">
          <cell r="A153">
            <v>0</v>
          </cell>
          <cell r="B153">
            <v>0</v>
          </cell>
        </row>
        <row r="154">
          <cell r="A154">
            <v>0</v>
          </cell>
          <cell r="B154">
            <v>0</v>
          </cell>
        </row>
        <row r="155">
          <cell r="A155">
            <v>0</v>
          </cell>
          <cell r="B155">
            <v>0</v>
          </cell>
        </row>
        <row r="156">
          <cell r="A156">
            <v>0</v>
          </cell>
          <cell r="B156">
            <v>0</v>
          </cell>
        </row>
        <row r="157">
          <cell r="A157">
            <v>0</v>
          </cell>
          <cell r="B157">
            <v>0</v>
          </cell>
        </row>
        <row r="158">
          <cell r="A158">
            <v>0</v>
          </cell>
          <cell r="B158">
            <v>0</v>
          </cell>
        </row>
        <row r="159">
          <cell r="A159">
            <v>0</v>
          </cell>
          <cell r="B159">
            <v>0</v>
          </cell>
        </row>
        <row r="160">
          <cell r="A160">
            <v>0</v>
          </cell>
          <cell r="B160">
            <v>0</v>
          </cell>
        </row>
        <row r="161">
          <cell r="A161">
            <v>0</v>
          </cell>
          <cell r="B161">
            <v>0</v>
          </cell>
        </row>
        <row r="162">
          <cell r="A162">
            <v>0</v>
          </cell>
          <cell r="B162">
            <v>0</v>
          </cell>
        </row>
        <row r="163">
          <cell r="A163">
            <v>0</v>
          </cell>
          <cell r="B163">
            <v>0</v>
          </cell>
        </row>
        <row r="164">
          <cell r="A164">
            <v>0</v>
          </cell>
          <cell r="B164">
            <v>0</v>
          </cell>
        </row>
        <row r="165">
          <cell r="A165">
            <v>0</v>
          </cell>
          <cell r="B165">
            <v>0</v>
          </cell>
        </row>
        <row r="166">
          <cell r="A166">
            <v>0</v>
          </cell>
          <cell r="B166">
            <v>0</v>
          </cell>
        </row>
        <row r="167">
          <cell r="A167">
            <v>0</v>
          </cell>
          <cell r="B167">
            <v>0</v>
          </cell>
        </row>
        <row r="168">
          <cell r="A168">
            <v>0</v>
          </cell>
          <cell r="B168">
            <v>0</v>
          </cell>
        </row>
        <row r="169">
          <cell r="A169">
            <v>0</v>
          </cell>
          <cell r="B169">
            <v>0</v>
          </cell>
        </row>
        <row r="170">
          <cell r="A170">
            <v>0</v>
          </cell>
          <cell r="B170">
            <v>0</v>
          </cell>
        </row>
        <row r="171">
          <cell r="A171">
            <v>0</v>
          </cell>
          <cell r="B171">
            <v>0</v>
          </cell>
        </row>
        <row r="172">
          <cell r="A172">
            <v>0</v>
          </cell>
          <cell r="B172">
            <v>0</v>
          </cell>
        </row>
        <row r="173">
          <cell r="A173">
            <v>0</v>
          </cell>
          <cell r="B173">
            <v>0</v>
          </cell>
        </row>
        <row r="174">
          <cell r="A174">
            <v>0</v>
          </cell>
          <cell r="B174">
            <v>0</v>
          </cell>
        </row>
        <row r="175">
          <cell r="A175">
            <v>0</v>
          </cell>
          <cell r="B175">
            <v>0</v>
          </cell>
        </row>
        <row r="176">
          <cell r="A176">
            <v>0</v>
          </cell>
          <cell r="B176">
            <v>0</v>
          </cell>
        </row>
        <row r="177">
          <cell r="A177">
            <v>85</v>
          </cell>
          <cell r="B177">
            <v>0</v>
          </cell>
        </row>
        <row r="178">
          <cell r="A178">
            <v>86</v>
          </cell>
          <cell r="B178">
            <v>0</v>
          </cell>
        </row>
        <row r="179">
          <cell r="A179">
            <v>87</v>
          </cell>
          <cell r="B179">
            <v>0</v>
          </cell>
        </row>
        <row r="180">
          <cell r="A180">
            <v>90</v>
          </cell>
          <cell r="B180">
            <v>0</v>
          </cell>
        </row>
        <row r="181">
          <cell r="A181">
            <v>39</v>
          </cell>
          <cell r="B181">
            <v>0</v>
          </cell>
        </row>
        <row r="182">
          <cell r="A182">
            <v>91</v>
          </cell>
          <cell r="B182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versoCon"/>
      <sheetName val="ReversoCon"/>
      <sheetName val="Registrar "/>
      <sheetName val="AnversoAud"/>
      <sheetName val="ReversoAud"/>
      <sheetName val="Hoja1"/>
      <sheetName val="RUT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/>
          </cell>
        </row>
        <row r="3">
          <cell r="A3">
            <v>2</v>
          </cell>
          <cell r="B3" t="str">
            <v/>
          </cell>
        </row>
        <row r="4">
          <cell r="A4">
            <v>5</v>
          </cell>
          <cell r="B4" t="str">
            <v/>
          </cell>
        </row>
        <row r="5">
          <cell r="A5">
            <v>6</v>
          </cell>
          <cell r="B5" t="str">
            <v/>
          </cell>
        </row>
        <row r="6">
          <cell r="A6">
            <v>9</v>
          </cell>
          <cell r="B6" t="str">
            <v/>
          </cell>
        </row>
        <row r="7">
          <cell r="A7">
            <v>8</v>
          </cell>
          <cell r="B7" t="str">
            <v/>
          </cell>
        </row>
        <row r="8">
          <cell r="A8">
            <v>7</v>
          </cell>
          <cell r="B8" t="str">
            <v/>
          </cell>
        </row>
        <row r="9">
          <cell r="A9">
            <v>3</v>
          </cell>
          <cell r="B9" t="str">
            <v/>
          </cell>
        </row>
        <row r="10">
          <cell r="A10">
            <v>0</v>
          </cell>
          <cell r="B10" t="str">
            <v/>
          </cell>
        </row>
        <row r="11">
          <cell r="A11">
            <v>0</v>
          </cell>
          <cell r="B11" t="str">
            <v/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  <row r="15">
          <cell r="A15">
            <v>0</v>
          </cell>
          <cell r="B15">
            <v>0</v>
          </cell>
        </row>
        <row r="16">
          <cell r="A16">
            <v>0</v>
          </cell>
          <cell r="B16">
            <v>0</v>
          </cell>
        </row>
        <row r="17">
          <cell r="A17">
            <v>0</v>
          </cell>
          <cell r="B17">
            <v>0</v>
          </cell>
        </row>
        <row r="18">
          <cell r="A18">
            <v>0</v>
          </cell>
          <cell r="B18">
            <v>0</v>
          </cell>
        </row>
        <row r="19">
          <cell r="A19">
            <v>0</v>
          </cell>
          <cell r="B19">
            <v>0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>
            <v>0</v>
          </cell>
        </row>
        <row r="34">
          <cell r="A34">
            <v>0</v>
          </cell>
          <cell r="B34">
            <v>0</v>
          </cell>
        </row>
        <row r="35">
          <cell r="A35">
            <v>0</v>
          </cell>
          <cell r="B35">
            <v>0</v>
          </cell>
        </row>
        <row r="36">
          <cell r="A36">
            <v>0</v>
          </cell>
          <cell r="B36">
            <v>0</v>
          </cell>
        </row>
        <row r="37">
          <cell r="A37">
            <v>0</v>
          </cell>
          <cell r="B37">
            <v>0</v>
          </cell>
        </row>
        <row r="38">
          <cell r="A38">
            <v>0</v>
          </cell>
          <cell r="B38">
            <v>0</v>
          </cell>
        </row>
        <row r="39">
          <cell r="A39">
            <v>0</v>
          </cell>
          <cell r="B39">
            <v>0</v>
          </cell>
        </row>
        <row r="40">
          <cell r="A40">
            <v>0</v>
          </cell>
          <cell r="B40">
            <v>0</v>
          </cell>
        </row>
        <row r="41">
          <cell r="A41">
            <v>0</v>
          </cell>
          <cell r="B41">
            <v>0</v>
          </cell>
        </row>
        <row r="42">
          <cell r="A42">
            <v>0</v>
          </cell>
          <cell r="B42">
            <v>0</v>
          </cell>
        </row>
        <row r="43">
          <cell r="A43">
            <v>0</v>
          </cell>
          <cell r="B43">
            <v>0</v>
          </cell>
        </row>
        <row r="44">
          <cell r="A44">
            <v>0</v>
          </cell>
          <cell r="B44">
            <v>0</v>
          </cell>
        </row>
        <row r="45">
          <cell r="A45">
            <v>0</v>
          </cell>
          <cell r="B45">
            <v>0</v>
          </cell>
        </row>
        <row r="46">
          <cell r="A46">
            <v>0</v>
          </cell>
          <cell r="B46">
            <v>0</v>
          </cell>
        </row>
        <row r="47">
          <cell r="A47">
            <v>0</v>
          </cell>
          <cell r="B47">
            <v>0</v>
          </cell>
        </row>
        <row r="48">
          <cell r="A48">
            <v>0</v>
          </cell>
          <cell r="B48">
            <v>0</v>
          </cell>
        </row>
        <row r="49">
          <cell r="A49">
            <v>0</v>
          </cell>
          <cell r="B49">
            <v>0</v>
          </cell>
        </row>
        <row r="50">
          <cell r="A50">
            <v>0</v>
          </cell>
          <cell r="B50">
            <v>0</v>
          </cell>
        </row>
        <row r="51">
          <cell r="A51">
            <v>0</v>
          </cell>
          <cell r="B51">
            <v>0</v>
          </cell>
        </row>
        <row r="52">
          <cell r="A52">
            <v>0</v>
          </cell>
          <cell r="B52">
            <v>0</v>
          </cell>
        </row>
        <row r="53">
          <cell r="A53">
            <v>0</v>
          </cell>
          <cell r="B53">
            <v>0</v>
          </cell>
        </row>
        <row r="54">
          <cell r="A54">
            <v>0</v>
          </cell>
          <cell r="B54">
            <v>0</v>
          </cell>
        </row>
        <row r="55">
          <cell r="A55">
            <v>0</v>
          </cell>
          <cell r="B55">
            <v>0</v>
          </cell>
        </row>
        <row r="56">
          <cell r="A56">
            <v>0</v>
          </cell>
          <cell r="B56">
            <v>0</v>
          </cell>
        </row>
        <row r="57">
          <cell r="A57">
            <v>0</v>
          </cell>
          <cell r="B57">
            <v>0</v>
          </cell>
        </row>
        <row r="58">
          <cell r="A58">
            <v>0</v>
          </cell>
          <cell r="B58">
            <v>0</v>
          </cell>
        </row>
        <row r="59">
          <cell r="A59">
            <v>0</v>
          </cell>
          <cell r="B59">
            <v>0</v>
          </cell>
        </row>
        <row r="60">
          <cell r="A60">
            <v>0</v>
          </cell>
          <cell r="B60">
            <v>0</v>
          </cell>
        </row>
        <row r="61">
          <cell r="A61">
            <v>0</v>
          </cell>
          <cell r="B61">
            <v>0</v>
          </cell>
        </row>
        <row r="62">
          <cell r="A62">
            <v>0</v>
          </cell>
          <cell r="B62">
            <v>0</v>
          </cell>
        </row>
        <row r="63">
          <cell r="A63">
            <v>0</v>
          </cell>
          <cell r="B63">
            <v>0</v>
          </cell>
        </row>
        <row r="64">
          <cell r="A64">
            <v>0</v>
          </cell>
          <cell r="B64">
            <v>0</v>
          </cell>
        </row>
        <row r="65">
          <cell r="A65">
            <v>0</v>
          </cell>
          <cell r="B65">
            <v>0</v>
          </cell>
        </row>
        <row r="66">
          <cell r="A66">
            <v>0</v>
          </cell>
          <cell r="B66">
            <v>0</v>
          </cell>
        </row>
        <row r="67">
          <cell r="A67">
            <v>0</v>
          </cell>
          <cell r="B67">
            <v>0</v>
          </cell>
        </row>
        <row r="68">
          <cell r="A68">
            <v>0</v>
          </cell>
          <cell r="B68">
            <v>0</v>
          </cell>
        </row>
        <row r="69">
          <cell r="A69">
            <v>0</v>
          </cell>
          <cell r="B69">
            <v>0</v>
          </cell>
        </row>
        <row r="70">
          <cell r="A70">
            <v>0</v>
          </cell>
          <cell r="B70">
            <v>0</v>
          </cell>
        </row>
        <row r="71">
          <cell r="A71">
            <v>0</v>
          </cell>
          <cell r="B71">
            <v>0</v>
          </cell>
        </row>
        <row r="72">
          <cell r="A72">
            <v>0</v>
          </cell>
          <cell r="B72">
            <v>0</v>
          </cell>
        </row>
        <row r="73">
          <cell r="A73">
            <v>0</v>
          </cell>
          <cell r="B73">
            <v>0</v>
          </cell>
        </row>
        <row r="74">
          <cell r="A74">
            <v>0</v>
          </cell>
          <cell r="B74">
            <v>0</v>
          </cell>
        </row>
        <row r="75">
          <cell r="A75">
            <v>0</v>
          </cell>
          <cell r="B75">
            <v>0</v>
          </cell>
        </row>
        <row r="76">
          <cell r="A76">
            <v>0</v>
          </cell>
          <cell r="B76">
            <v>0</v>
          </cell>
        </row>
        <row r="77">
          <cell r="A77">
            <v>0</v>
          </cell>
          <cell r="B77">
            <v>0</v>
          </cell>
        </row>
        <row r="78">
          <cell r="A78">
            <v>0</v>
          </cell>
          <cell r="B78">
            <v>0</v>
          </cell>
        </row>
        <row r="79">
          <cell r="A79">
            <v>0</v>
          </cell>
          <cell r="B79">
            <v>0</v>
          </cell>
        </row>
        <row r="80">
          <cell r="A80">
            <v>0</v>
          </cell>
          <cell r="B80">
            <v>0</v>
          </cell>
        </row>
        <row r="81">
          <cell r="A81">
            <v>0</v>
          </cell>
          <cell r="B81">
            <v>0</v>
          </cell>
        </row>
        <row r="82">
          <cell r="A82">
            <v>0</v>
          </cell>
          <cell r="B82">
            <v>0</v>
          </cell>
        </row>
        <row r="83">
          <cell r="A83">
            <v>0</v>
          </cell>
          <cell r="B83">
            <v>0</v>
          </cell>
        </row>
        <row r="84">
          <cell r="A84">
            <v>0</v>
          </cell>
          <cell r="B84">
            <v>0</v>
          </cell>
        </row>
        <row r="85">
          <cell r="A85">
            <v>0</v>
          </cell>
          <cell r="B85">
            <v>0</v>
          </cell>
        </row>
        <row r="86">
          <cell r="A86">
            <v>0</v>
          </cell>
          <cell r="B86">
            <v>0</v>
          </cell>
        </row>
        <row r="87">
          <cell r="A87">
            <v>0</v>
          </cell>
          <cell r="B87">
            <v>0</v>
          </cell>
        </row>
        <row r="88">
          <cell r="A88">
            <v>0</v>
          </cell>
          <cell r="B88">
            <v>0</v>
          </cell>
        </row>
        <row r="89">
          <cell r="A89">
            <v>0</v>
          </cell>
          <cell r="B89">
            <v>0</v>
          </cell>
        </row>
        <row r="90">
          <cell r="A90">
            <v>0</v>
          </cell>
          <cell r="B90">
            <v>0</v>
          </cell>
        </row>
        <row r="91">
          <cell r="A91">
            <v>0</v>
          </cell>
          <cell r="B91">
            <v>0</v>
          </cell>
        </row>
        <row r="92">
          <cell r="A92">
            <v>0</v>
          </cell>
          <cell r="B92">
            <v>0</v>
          </cell>
        </row>
        <row r="93">
          <cell r="A93">
            <v>0</v>
          </cell>
          <cell r="B93">
            <v>0</v>
          </cell>
        </row>
        <row r="94">
          <cell r="A94">
            <v>0</v>
          </cell>
          <cell r="B94">
            <v>0</v>
          </cell>
        </row>
        <row r="95">
          <cell r="A95">
            <v>0</v>
          </cell>
          <cell r="B95">
            <v>0</v>
          </cell>
        </row>
        <row r="96">
          <cell r="A96">
            <v>0</v>
          </cell>
          <cell r="B96">
            <v>0</v>
          </cell>
        </row>
        <row r="97">
          <cell r="A97">
            <v>0</v>
          </cell>
          <cell r="B97">
            <v>0</v>
          </cell>
        </row>
        <row r="98">
          <cell r="A98">
            <v>0</v>
          </cell>
          <cell r="B98">
            <v>0</v>
          </cell>
        </row>
        <row r="99">
          <cell r="A99">
            <v>0</v>
          </cell>
          <cell r="B99">
            <v>0</v>
          </cell>
        </row>
        <row r="100">
          <cell r="A100">
            <v>0</v>
          </cell>
          <cell r="B100">
            <v>0</v>
          </cell>
        </row>
        <row r="101">
          <cell r="A101">
            <v>0</v>
          </cell>
          <cell r="B101">
            <v>0</v>
          </cell>
        </row>
        <row r="102">
          <cell r="A102">
            <v>0</v>
          </cell>
          <cell r="B102">
            <v>0</v>
          </cell>
        </row>
        <row r="103">
          <cell r="A103">
            <v>0</v>
          </cell>
          <cell r="B103">
            <v>0</v>
          </cell>
        </row>
        <row r="104">
          <cell r="A104">
            <v>0</v>
          </cell>
          <cell r="B104">
            <v>0</v>
          </cell>
        </row>
        <row r="105">
          <cell r="A105">
            <v>0</v>
          </cell>
          <cell r="B105">
            <v>0</v>
          </cell>
        </row>
        <row r="106">
          <cell r="A106">
            <v>0</v>
          </cell>
          <cell r="B106">
            <v>0</v>
          </cell>
        </row>
        <row r="107">
          <cell r="A107">
            <v>0</v>
          </cell>
          <cell r="B107">
            <v>0</v>
          </cell>
        </row>
        <row r="108">
          <cell r="A108">
            <v>0</v>
          </cell>
          <cell r="B108">
            <v>0</v>
          </cell>
        </row>
        <row r="109">
          <cell r="A109">
            <v>0</v>
          </cell>
          <cell r="B109">
            <v>0</v>
          </cell>
        </row>
        <row r="110">
          <cell r="A110">
            <v>0</v>
          </cell>
          <cell r="B110">
            <v>0</v>
          </cell>
        </row>
        <row r="111">
          <cell r="A111">
            <v>0</v>
          </cell>
          <cell r="B111">
            <v>0</v>
          </cell>
        </row>
        <row r="112">
          <cell r="A112">
            <v>0</v>
          </cell>
          <cell r="B112">
            <v>0</v>
          </cell>
        </row>
        <row r="113">
          <cell r="A113">
            <v>0</v>
          </cell>
          <cell r="B113">
            <v>0</v>
          </cell>
        </row>
        <row r="114">
          <cell r="A114">
            <v>0</v>
          </cell>
          <cell r="B114">
            <v>0</v>
          </cell>
        </row>
        <row r="115">
          <cell r="A115">
            <v>0</v>
          </cell>
          <cell r="B115">
            <v>0</v>
          </cell>
        </row>
        <row r="116">
          <cell r="A116">
            <v>0</v>
          </cell>
          <cell r="B116">
            <v>0</v>
          </cell>
        </row>
        <row r="117">
          <cell r="A117">
            <v>0</v>
          </cell>
          <cell r="B117">
            <v>0</v>
          </cell>
        </row>
        <row r="118">
          <cell r="A118">
            <v>0</v>
          </cell>
          <cell r="B118">
            <v>0</v>
          </cell>
        </row>
        <row r="119">
          <cell r="A119">
            <v>0</v>
          </cell>
          <cell r="B119">
            <v>0</v>
          </cell>
        </row>
        <row r="120">
          <cell r="A120">
            <v>0</v>
          </cell>
          <cell r="B120">
            <v>0</v>
          </cell>
        </row>
        <row r="121">
          <cell r="A121">
            <v>0</v>
          </cell>
          <cell r="B121">
            <v>0</v>
          </cell>
        </row>
        <row r="122">
          <cell r="A122">
            <v>0</v>
          </cell>
          <cell r="B122">
            <v>0</v>
          </cell>
        </row>
        <row r="123">
          <cell r="A123">
            <v>0</v>
          </cell>
          <cell r="B123">
            <v>0</v>
          </cell>
        </row>
        <row r="124">
          <cell r="A124">
            <v>0</v>
          </cell>
          <cell r="B124">
            <v>0</v>
          </cell>
        </row>
        <row r="125">
          <cell r="A125">
            <v>0</v>
          </cell>
          <cell r="B125">
            <v>0</v>
          </cell>
        </row>
        <row r="126">
          <cell r="A126">
            <v>0</v>
          </cell>
          <cell r="B126">
            <v>0</v>
          </cell>
        </row>
        <row r="127">
          <cell r="A127">
            <v>0</v>
          </cell>
          <cell r="B127">
            <v>0</v>
          </cell>
        </row>
        <row r="128">
          <cell r="A128">
            <v>0</v>
          </cell>
          <cell r="B128">
            <v>0</v>
          </cell>
        </row>
        <row r="129">
          <cell r="A129">
            <v>0</v>
          </cell>
          <cell r="B129">
            <v>0</v>
          </cell>
        </row>
        <row r="130">
          <cell r="A130">
            <v>0</v>
          </cell>
          <cell r="B130">
            <v>0</v>
          </cell>
        </row>
        <row r="131">
          <cell r="A131">
            <v>0</v>
          </cell>
          <cell r="B131">
            <v>0</v>
          </cell>
        </row>
        <row r="132">
          <cell r="A132">
            <v>0</v>
          </cell>
          <cell r="B132">
            <v>0</v>
          </cell>
        </row>
        <row r="133">
          <cell r="A133">
            <v>0</v>
          </cell>
          <cell r="B133">
            <v>0</v>
          </cell>
        </row>
        <row r="134">
          <cell r="A134">
            <v>0</v>
          </cell>
          <cell r="B134">
            <v>0</v>
          </cell>
        </row>
        <row r="135">
          <cell r="A135">
            <v>0</v>
          </cell>
          <cell r="B135">
            <v>0</v>
          </cell>
        </row>
        <row r="136">
          <cell r="A136">
            <v>0</v>
          </cell>
          <cell r="B136">
            <v>0</v>
          </cell>
        </row>
        <row r="137">
          <cell r="A137">
            <v>0</v>
          </cell>
          <cell r="B137">
            <v>0</v>
          </cell>
        </row>
        <row r="138">
          <cell r="A138">
            <v>0</v>
          </cell>
          <cell r="B138">
            <v>0</v>
          </cell>
        </row>
        <row r="139">
          <cell r="A139">
            <v>0</v>
          </cell>
          <cell r="B139">
            <v>0</v>
          </cell>
        </row>
        <row r="140">
          <cell r="A140">
            <v>0</v>
          </cell>
          <cell r="B140">
            <v>0</v>
          </cell>
        </row>
        <row r="141">
          <cell r="A141">
            <v>0</v>
          </cell>
          <cell r="B141">
            <v>0</v>
          </cell>
        </row>
        <row r="142">
          <cell r="A142">
            <v>0</v>
          </cell>
          <cell r="B142">
            <v>0</v>
          </cell>
        </row>
        <row r="143">
          <cell r="A143">
            <v>0</v>
          </cell>
          <cell r="B143">
            <v>0</v>
          </cell>
        </row>
        <row r="144">
          <cell r="A144">
            <v>0</v>
          </cell>
          <cell r="B144">
            <v>0</v>
          </cell>
        </row>
        <row r="145">
          <cell r="A145">
            <v>0</v>
          </cell>
          <cell r="B145">
            <v>0</v>
          </cell>
        </row>
        <row r="146">
          <cell r="A146">
            <v>0</v>
          </cell>
          <cell r="B146">
            <v>0</v>
          </cell>
        </row>
        <row r="147">
          <cell r="A147">
            <v>0</v>
          </cell>
          <cell r="B147">
            <v>0</v>
          </cell>
        </row>
        <row r="148">
          <cell r="A148">
            <v>0</v>
          </cell>
          <cell r="B148">
            <v>0</v>
          </cell>
        </row>
        <row r="149">
          <cell r="A149">
            <v>0</v>
          </cell>
          <cell r="B149">
            <v>0</v>
          </cell>
        </row>
        <row r="150">
          <cell r="A150">
            <v>0</v>
          </cell>
          <cell r="B150">
            <v>0</v>
          </cell>
        </row>
        <row r="151">
          <cell r="A151">
            <v>0</v>
          </cell>
          <cell r="B151">
            <v>0</v>
          </cell>
        </row>
        <row r="152">
          <cell r="A152">
            <v>0</v>
          </cell>
          <cell r="B152">
            <v>0</v>
          </cell>
        </row>
        <row r="153">
          <cell r="A153">
            <v>0</v>
          </cell>
          <cell r="B153">
            <v>0</v>
          </cell>
        </row>
        <row r="154">
          <cell r="A154">
            <v>0</v>
          </cell>
          <cell r="B154">
            <v>0</v>
          </cell>
        </row>
        <row r="155">
          <cell r="A155">
            <v>0</v>
          </cell>
          <cell r="B155">
            <v>0</v>
          </cell>
        </row>
        <row r="156">
          <cell r="A156">
            <v>0</v>
          </cell>
          <cell r="B156">
            <v>0</v>
          </cell>
        </row>
        <row r="157">
          <cell r="A157">
            <v>0</v>
          </cell>
          <cell r="B157">
            <v>0</v>
          </cell>
        </row>
        <row r="158">
          <cell r="A158">
            <v>0</v>
          </cell>
          <cell r="B158">
            <v>0</v>
          </cell>
        </row>
        <row r="159">
          <cell r="A159">
            <v>0</v>
          </cell>
          <cell r="B159">
            <v>0</v>
          </cell>
        </row>
        <row r="160">
          <cell r="A160">
            <v>0</v>
          </cell>
          <cell r="B160">
            <v>0</v>
          </cell>
        </row>
        <row r="161">
          <cell r="A161">
            <v>0</v>
          </cell>
          <cell r="B161">
            <v>0</v>
          </cell>
        </row>
        <row r="162">
          <cell r="A162">
            <v>0</v>
          </cell>
          <cell r="B162">
            <v>0</v>
          </cell>
        </row>
        <row r="163">
          <cell r="A163">
            <v>0</v>
          </cell>
          <cell r="B163">
            <v>0</v>
          </cell>
        </row>
        <row r="164">
          <cell r="A164">
            <v>0</v>
          </cell>
          <cell r="B164">
            <v>0</v>
          </cell>
        </row>
        <row r="165">
          <cell r="A165">
            <v>0</v>
          </cell>
          <cell r="B165">
            <v>0</v>
          </cell>
        </row>
        <row r="166">
          <cell r="A166">
            <v>0</v>
          </cell>
          <cell r="B166">
            <v>0</v>
          </cell>
        </row>
        <row r="167">
          <cell r="A167">
            <v>0</v>
          </cell>
          <cell r="B167">
            <v>0</v>
          </cell>
        </row>
        <row r="168">
          <cell r="A168">
            <v>0</v>
          </cell>
          <cell r="B168">
            <v>0</v>
          </cell>
        </row>
        <row r="169">
          <cell r="A169">
            <v>0</v>
          </cell>
          <cell r="B169">
            <v>0</v>
          </cell>
        </row>
        <row r="170">
          <cell r="A170">
            <v>0</v>
          </cell>
          <cell r="B170">
            <v>0</v>
          </cell>
        </row>
        <row r="171">
          <cell r="A171">
            <v>0</v>
          </cell>
          <cell r="B171">
            <v>0</v>
          </cell>
        </row>
        <row r="172">
          <cell r="A172">
            <v>0</v>
          </cell>
          <cell r="B172">
            <v>0</v>
          </cell>
        </row>
        <row r="173">
          <cell r="A173">
            <v>0</v>
          </cell>
          <cell r="B173">
            <v>0</v>
          </cell>
        </row>
        <row r="174">
          <cell r="A174">
            <v>0</v>
          </cell>
          <cell r="B174">
            <v>0</v>
          </cell>
        </row>
        <row r="175">
          <cell r="A175">
            <v>0</v>
          </cell>
          <cell r="B175">
            <v>0</v>
          </cell>
        </row>
        <row r="176">
          <cell r="A176">
            <v>0</v>
          </cell>
          <cell r="B176">
            <v>0</v>
          </cell>
        </row>
        <row r="177">
          <cell r="A177">
            <v>85</v>
          </cell>
          <cell r="B177">
            <v>0</v>
          </cell>
        </row>
        <row r="178">
          <cell r="A178">
            <v>86</v>
          </cell>
          <cell r="B178">
            <v>0</v>
          </cell>
        </row>
        <row r="179">
          <cell r="A179">
            <v>87</v>
          </cell>
          <cell r="B179">
            <v>0</v>
          </cell>
        </row>
        <row r="180">
          <cell r="A180">
            <v>90</v>
          </cell>
          <cell r="B180">
            <v>0</v>
          </cell>
        </row>
        <row r="181">
          <cell r="A181">
            <v>39</v>
          </cell>
          <cell r="B181">
            <v>0</v>
          </cell>
        </row>
        <row r="182">
          <cell r="A182">
            <v>91</v>
          </cell>
          <cell r="B182">
            <v>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01-07T17:01:13.5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24575,'0'0'0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01-07T17:01:13.5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1 24575,'0'0'0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98"/>
  <sheetViews>
    <sheetView tabSelected="1" zoomScaleNormal="100" workbookViewId="0">
      <selection activeCell="B8" sqref="B8"/>
    </sheetView>
  </sheetViews>
  <sheetFormatPr baseColWidth="10" defaultRowHeight="12"/>
  <cols>
    <col min="1" max="1" width="7.42578125" style="101" customWidth="1"/>
    <col min="2" max="2" width="44.85546875" style="101" customWidth="1"/>
    <col min="3" max="3" width="16.140625" style="101" customWidth="1"/>
    <col min="4" max="4" width="16.28515625" style="101" customWidth="1"/>
    <col min="5" max="6" width="15.7109375" style="101" customWidth="1"/>
    <col min="7" max="7" width="15" style="101" customWidth="1"/>
    <col min="8" max="8" width="16.85546875" style="101" customWidth="1"/>
    <col min="9" max="9" width="17.7109375" style="101" customWidth="1"/>
    <col min="10" max="10" width="16.28515625" style="101" customWidth="1"/>
    <col min="11" max="11" width="7.42578125" style="101" customWidth="1"/>
    <col min="12" max="12" width="11.42578125" style="101"/>
    <col min="13" max="13" width="13.5703125" style="915" bestFit="1" customWidth="1"/>
    <col min="14" max="16384" width="11.42578125" style="101"/>
  </cols>
  <sheetData>
    <row r="1" spans="2:13" ht="12.75" thickBot="1"/>
    <row r="2" spans="2:13" ht="30" customHeight="1" thickBot="1">
      <c r="B2" s="545" t="s">
        <v>446</v>
      </c>
      <c r="C2" s="546"/>
      <c r="D2" s="546"/>
      <c r="E2" s="546"/>
      <c r="F2" s="546"/>
      <c r="G2" s="546"/>
      <c r="H2" s="546"/>
      <c r="I2" s="546"/>
      <c r="J2" s="547"/>
    </row>
    <row r="3" spans="2:13" ht="18" customHeight="1" thickBot="1">
      <c r="B3" s="2"/>
      <c r="C3" s="2"/>
      <c r="D3" s="2"/>
      <c r="E3" s="2"/>
      <c r="F3" s="2"/>
      <c r="G3" s="2"/>
      <c r="H3" s="2"/>
      <c r="I3" s="2"/>
    </row>
    <row r="4" spans="2:13" ht="18" customHeight="1" thickBot="1">
      <c r="B4" s="2"/>
      <c r="C4" s="522" t="s">
        <v>631</v>
      </c>
      <c r="D4" s="523"/>
      <c r="E4" s="523"/>
      <c r="F4" s="524"/>
      <c r="G4" s="2"/>
      <c r="H4" s="2"/>
      <c r="I4" s="2"/>
    </row>
    <row r="5" spans="2:13" ht="15.75">
      <c r="B5" s="1" t="s">
        <v>47</v>
      </c>
    </row>
    <row r="7" spans="2:13" ht="35.25" customHeight="1">
      <c r="B7" s="548" t="s">
        <v>644</v>
      </c>
      <c r="C7" s="548"/>
      <c r="D7" s="548"/>
      <c r="E7" s="548"/>
      <c r="F7" s="548"/>
      <c r="G7" s="548"/>
      <c r="H7" s="548"/>
      <c r="I7" s="548"/>
      <c r="J7" s="548"/>
    </row>
    <row r="8" spans="2:13" ht="10.5" customHeight="1"/>
    <row r="9" spans="2:13" ht="32.25" customHeight="1">
      <c r="B9" s="549" t="s">
        <v>466</v>
      </c>
      <c r="C9" s="549"/>
      <c r="D9" s="549"/>
      <c r="E9" s="549"/>
      <c r="F9" s="549"/>
      <c r="G9" s="549"/>
      <c r="H9" s="549"/>
      <c r="I9" s="549"/>
      <c r="J9" s="549"/>
    </row>
    <row r="10" spans="2:13" ht="15" customHeight="1" thickBot="1"/>
    <row r="11" spans="2:13" ht="15" customHeight="1">
      <c r="B11" s="335" t="s">
        <v>246</v>
      </c>
      <c r="C11" s="550" t="s">
        <v>247</v>
      </c>
      <c r="D11" s="550"/>
      <c r="E11" s="550"/>
      <c r="F11" s="550" t="s">
        <v>222</v>
      </c>
      <c r="G11" s="550"/>
      <c r="H11" s="552"/>
    </row>
    <row r="12" spans="2:13" ht="15.75">
      <c r="B12" s="337">
        <v>1</v>
      </c>
      <c r="C12" s="551">
        <v>0.3</v>
      </c>
      <c r="D12" s="551"/>
      <c r="E12" s="551"/>
      <c r="F12" s="531">
        <f>30000000*1.034</f>
        <v>31020000</v>
      </c>
      <c r="G12" s="531"/>
      <c r="H12" s="532"/>
    </row>
    <row r="13" spans="2:13" s="102" customFormat="1" ht="15.75">
      <c r="B13" s="338">
        <v>2</v>
      </c>
      <c r="C13" s="551">
        <v>0.3</v>
      </c>
      <c r="D13" s="551"/>
      <c r="E13" s="551"/>
      <c r="F13" s="531">
        <f>30000000*1.034</f>
        <v>31020000</v>
      </c>
      <c r="G13" s="531"/>
      <c r="H13" s="532"/>
      <c r="J13" s="102" t="s">
        <v>0</v>
      </c>
      <c r="M13" s="916"/>
    </row>
    <row r="14" spans="2:13" s="102" customFormat="1" ht="15.75">
      <c r="B14" s="339">
        <v>3</v>
      </c>
      <c r="C14" s="540">
        <v>0.4</v>
      </c>
      <c r="D14" s="541"/>
      <c r="E14" s="542"/>
      <c r="F14" s="537">
        <f>40000000*1.034</f>
        <v>41360000</v>
      </c>
      <c r="G14" s="538"/>
      <c r="H14" s="539"/>
      <c r="M14" s="916"/>
    </row>
    <row r="15" spans="2:13" s="102" customFormat="1" ht="16.5" thickBot="1">
      <c r="B15" s="336" t="s">
        <v>290</v>
      </c>
      <c r="C15" s="553">
        <f>SUM(C12:E14)</f>
        <v>1</v>
      </c>
      <c r="D15" s="554"/>
      <c r="E15" s="555"/>
      <c r="F15" s="930">
        <v>103400000</v>
      </c>
      <c r="G15" s="931"/>
      <c r="H15" s="932"/>
      <c r="M15" s="916"/>
    </row>
    <row r="16" spans="2:13" s="102" customFormat="1" ht="12.75">
      <c r="B16" s="103"/>
      <c r="M16" s="916"/>
    </row>
    <row r="17" spans="2:14" s="102" customFormat="1" ht="12.75">
      <c r="M17" s="916"/>
    </row>
    <row r="18" spans="2:14" s="102" customFormat="1" ht="15.75">
      <c r="B18" s="536" t="s">
        <v>467</v>
      </c>
      <c r="C18" s="536"/>
      <c r="D18" s="536"/>
      <c r="E18" s="536"/>
      <c r="F18" s="536"/>
      <c r="G18" s="536"/>
      <c r="H18" s="536"/>
      <c r="I18" s="536"/>
      <c r="J18" s="536"/>
      <c r="M18" s="916"/>
    </row>
    <row r="19" spans="2:14" s="102" customFormat="1" ht="12.75">
      <c r="B19" s="104"/>
      <c r="C19" s="104"/>
      <c r="D19" s="104"/>
      <c r="E19" s="104"/>
      <c r="F19" s="104"/>
      <c r="G19" s="104"/>
      <c r="H19" s="104"/>
      <c r="I19" s="104"/>
      <c r="J19" s="104"/>
      <c r="M19" s="916"/>
    </row>
    <row r="20" spans="2:14" s="102" customFormat="1" ht="15.75">
      <c r="B20" s="557" t="s">
        <v>223</v>
      </c>
      <c r="C20" s="557"/>
      <c r="D20" s="557"/>
      <c r="E20" s="557"/>
      <c r="F20" s="557"/>
      <c r="G20" s="557"/>
      <c r="H20" s="557"/>
      <c r="I20" s="557"/>
      <c r="J20" s="557"/>
      <c r="M20" s="916"/>
    </row>
    <row r="21" spans="2:14" s="102" customFormat="1" ht="15.75">
      <c r="B21" s="558" t="s">
        <v>468</v>
      </c>
      <c r="C21" s="558"/>
      <c r="D21" s="558"/>
      <c r="E21" s="558"/>
      <c r="F21" s="558"/>
      <c r="G21" s="558"/>
      <c r="H21" s="558"/>
      <c r="I21" s="558"/>
      <c r="J21" s="558"/>
      <c r="M21" s="916"/>
    </row>
    <row r="22" spans="2:14" s="102" customFormat="1" ht="15.75">
      <c r="B22" s="96"/>
      <c r="C22" s="96"/>
      <c r="D22" s="96"/>
      <c r="E22" s="96"/>
      <c r="F22" s="96"/>
      <c r="G22" s="96"/>
      <c r="H22" s="96"/>
      <c r="I22" s="96"/>
      <c r="J22" s="96"/>
      <c r="M22" s="916"/>
    </row>
    <row r="23" spans="2:14" s="102" customFormat="1" ht="15.75">
      <c r="B23" s="97" t="s">
        <v>224</v>
      </c>
      <c r="C23" s="530" t="s">
        <v>225</v>
      </c>
      <c r="D23" s="530"/>
      <c r="E23" s="530" t="s">
        <v>1</v>
      </c>
      <c r="F23" s="530"/>
      <c r="G23" s="530" t="s">
        <v>2</v>
      </c>
      <c r="H23" s="530"/>
      <c r="I23" s="530" t="s">
        <v>3</v>
      </c>
      <c r="J23" s="530"/>
      <c r="M23" s="916"/>
    </row>
    <row r="24" spans="2:14" s="102" customFormat="1" ht="15.75">
      <c r="B24" s="98"/>
      <c r="C24" s="99" t="s">
        <v>4</v>
      </c>
      <c r="D24" s="99" t="s">
        <v>5</v>
      </c>
      <c r="E24" s="99" t="s">
        <v>6</v>
      </c>
      <c r="F24" s="99" t="s">
        <v>7</v>
      </c>
      <c r="G24" s="99" t="s">
        <v>8</v>
      </c>
      <c r="H24" s="99" t="s">
        <v>9</v>
      </c>
      <c r="I24" s="99" t="s">
        <v>10</v>
      </c>
      <c r="J24" s="99" t="s">
        <v>11</v>
      </c>
      <c r="K24" s="102" t="s">
        <v>636</v>
      </c>
      <c r="L24" s="102" t="s">
        <v>634</v>
      </c>
      <c r="M24" s="916" t="s">
        <v>641</v>
      </c>
      <c r="N24" s="102" t="s">
        <v>66</v>
      </c>
    </row>
    <row r="25" spans="2:14" s="102" customFormat="1" ht="15">
      <c r="B25" s="291" t="s">
        <v>259</v>
      </c>
      <c r="C25" s="100">
        <v>219041084</v>
      </c>
      <c r="D25" s="100">
        <f>101000000+1100000+3150000-5400000+4800000+1900000</f>
        <v>106550000</v>
      </c>
      <c r="E25" s="100">
        <f>C25-D25</f>
        <v>112491084</v>
      </c>
      <c r="F25" s="100" t="s">
        <v>253</v>
      </c>
      <c r="G25" s="100">
        <f>E25</f>
        <v>112491084</v>
      </c>
      <c r="H25" s="100"/>
      <c r="I25" s="100"/>
      <c r="J25" s="100"/>
      <c r="K25" s="102" t="s">
        <v>635</v>
      </c>
      <c r="L25" s="914">
        <f>+G25</f>
        <v>112491084</v>
      </c>
      <c r="M25" s="916"/>
    </row>
    <row r="26" spans="2:14" s="102" customFormat="1" ht="15">
      <c r="B26" s="291" t="s">
        <v>397</v>
      </c>
      <c r="C26" s="100">
        <v>4500000</v>
      </c>
      <c r="D26" s="100"/>
      <c r="E26" s="100">
        <f t="shared" ref="E26:E32" si="0">C26-D26</f>
        <v>4500000</v>
      </c>
      <c r="F26" s="100" t="s">
        <v>253</v>
      </c>
      <c r="G26" s="100">
        <f t="shared" ref="G26:G32" si="1">E26</f>
        <v>4500000</v>
      </c>
      <c r="H26" s="100"/>
      <c r="I26" s="100"/>
      <c r="J26" s="100"/>
      <c r="K26" s="102" t="s">
        <v>637</v>
      </c>
      <c r="L26" s="914">
        <f>+G26+M65</f>
        <v>4720000</v>
      </c>
      <c r="M26" s="916"/>
    </row>
    <row r="27" spans="2:14" s="102" customFormat="1" ht="15">
      <c r="B27" s="291" t="s">
        <v>50</v>
      </c>
      <c r="C27" s="100">
        <v>144000000</v>
      </c>
      <c r="D27" s="100">
        <f>82099084-400000</f>
        <v>81699084</v>
      </c>
      <c r="E27" s="100">
        <f t="shared" si="0"/>
        <v>62300916</v>
      </c>
      <c r="F27" s="100" t="s">
        <v>253</v>
      </c>
      <c r="G27" s="100">
        <f t="shared" si="1"/>
        <v>62300916</v>
      </c>
      <c r="H27" s="100"/>
      <c r="I27" s="100"/>
      <c r="J27" s="100"/>
      <c r="K27" s="102" t="s">
        <v>637</v>
      </c>
      <c r="L27" s="914">
        <f t="shared" ref="L26:L32" si="2">+G27</f>
        <v>62300916</v>
      </c>
      <c r="M27" s="916"/>
    </row>
    <row r="28" spans="2:14" s="102" customFormat="1" ht="15">
      <c r="B28" s="291" t="s">
        <v>248</v>
      </c>
      <c r="C28" s="100">
        <f>28000000+3000000+548000</f>
        <v>31548000</v>
      </c>
      <c r="D28" s="100">
        <v>14000000</v>
      </c>
      <c r="E28" s="100">
        <f t="shared" si="0"/>
        <v>17548000</v>
      </c>
      <c r="F28" s="100" t="s">
        <v>253</v>
      </c>
      <c r="G28" s="100">
        <f t="shared" si="1"/>
        <v>17548000</v>
      </c>
      <c r="H28" s="100"/>
      <c r="I28" s="100"/>
      <c r="J28" s="100"/>
      <c r="K28" s="102" t="s">
        <v>639</v>
      </c>
      <c r="L28" s="914">
        <f t="shared" si="2"/>
        <v>17548000</v>
      </c>
      <c r="M28" s="916"/>
    </row>
    <row r="29" spans="2:14" s="102" customFormat="1" ht="15">
      <c r="B29" s="291" t="s">
        <v>260</v>
      </c>
      <c r="C29" s="100">
        <v>7600000</v>
      </c>
      <c r="D29" s="100"/>
      <c r="E29" s="100">
        <f t="shared" si="0"/>
        <v>7600000</v>
      </c>
      <c r="F29" s="100"/>
      <c r="G29" s="100">
        <f t="shared" si="1"/>
        <v>7600000</v>
      </c>
      <c r="H29" s="100"/>
      <c r="I29" s="100"/>
      <c r="J29" s="100"/>
      <c r="K29" s="102" t="s">
        <v>637</v>
      </c>
      <c r="L29" s="914">
        <f t="shared" si="2"/>
        <v>7600000</v>
      </c>
      <c r="M29" s="916"/>
    </row>
    <row r="30" spans="2:14" s="102" customFormat="1" ht="15">
      <c r="B30" s="291" t="s">
        <v>261</v>
      </c>
      <c r="C30" s="100">
        <v>30000000</v>
      </c>
      <c r="D30" s="100"/>
      <c r="E30" s="100">
        <f t="shared" si="0"/>
        <v>30000000</v>
      </c>
      <c r="F30" s="100" t="s">
        <v>253</v>
      </c>
      <c r="G30" s="100">
        <f t="shared" si="1"/>
        <v>30000000</v>
      </c>
      <c r="H30" s="100"/>
      <c r="I30" s="100"/>
      <c r="J30" s="100"/>
      <c r="K30" s="102" t="s">
        <v>637</v>
      </c>
      <c r="L30" s="914">
        <v>0</v>
      </c>
      <c r="M30" s="916"/>
    </row>
    <row r="31" spans="2:14" s="102" customFormat="1" ht="15">
      <c r="B31" s="291" t="s">
        <v>249</v>
      </c>
      <c r="C31" s="100">
        <v>450000</v>
      </c>
      <c r="D31" s="100"/>
      <c r="E31" s="100">
        <f t="shared" si="0"/>
        <v>450000</v>
      </c>
      <c r="F31" s="100" t="s">
        <v>253</v>
      </c>
      <c r="G31" s="100">
        <f t="shared" si="1"/>
        <v>450000</v>
      </c>
      <c r="H31" s="100"/>
      <c r="I31" s="100"/>
      <c r="J31" s="100"/>
      <c r="K31" s="102" t="s">
        <v>638</v>
      </c>
      <c r="L31" s="914">
        <v>0</v>
      </c>
      <c r="M31" s="916"/>
    </row>
    <row r="32" spans="2:14" s="102" customFormat="1" ht="14.25" customHeight="1">
      <c r="B32" s="291" t="s">
        <v>216</v>
      </c>
      <c r="C32" s="100">
        <v>30000000</v>
      </c>
      <c r="D32" s="100"/>
      <c r="E32" s="100">
        <f t="shared" si="0"/>
        <v>30000000</v>
      </c>
      <c r="F32" s="100" t="s">
        <v>253</v>
      </c>
      <c r="G32" s="100">
        <f t="shared" si="1"/>
        <v>30000000</v>
      </c>
      <c r="H32" s="100"/>
      <c r="I32" s="100"/>
      <c r="J32" s="100"/>
      <c r="K32" s="102" t="s">
        <v>637</v>
      </c>
      <c r="L32" s="914">
        <f t="shared" si="2"/>
        <v>30000000</v>
      </c>
      <c r="M32" s="916"/>
    </row>
    <row r="33" spans="2:13" s="102" customFormat="1" ht="14.25" customHeight="1">
      <c r="B33" s="291" t="s">
        <v>262</v>
      </c>
      <c r="C33" s="100"/>
      <c r="D33" s="100">
        <v>4000000</v>
      </c>
      <c r="E33" s="100" t="s">
        <v>253</v>
      </c>
      <c r="F33" s="100">
        <v>4000000</v>
      </c>
      <c r="G33" s="100"/>
      <c r="H33" s="100">
        <v>4000000</v>
      </c>
      <c r="I33" s="100"/>
      <c r="J33" s="100"/>
      <c r="K33" s="102" t="s">
        <v>637</v>
      </c>
      <c r="L33" s="914">
        <f>-H33</f>
        <v>-4000000</v>
      </c>
      <c r="M33" s="916"/>
    </row>
    <row r="34" spans="2:13" s="102" customFormat="1" ht="15.75" customHeight="1">
      <c r="B34" s="291" t="s">
        <v>263</v>
      </c>
      <c r="C34" s="100"/>
      <c r="D34" s="100">
        <v>10058757</v>
      </c>
      <c r="E34" s="100" t="s">
        <v>253</v>
      </c>
      <c r="F34" s="100">
        <f>D34</f>
        <v>10058757</v>
      </c>
      <c r="G34" s="100"/>
      <c r="H34" s="100">
        <f>F34</f>
        <v>10058757</v>
      </c>
      <c r="I34" s="100"/>
      <c r="J34" s="100"/>
      <c r="K34" s="102" t="s">
        <v>635</v>
      </c>
      <c r="L34" s="914">
        <v>0</v>
      </c>
      <c r="M34" s="916"/>
    </row>
    <row r="35" spans="2:13" s="102" customFormat="1" ht="15">
      <c r="B35" s="291" t="s">
        <v>264</v>
      </c>
      <c r="C35" s="100"/>
      <c r="D35" s="100">
        <v>2400000</v>
      </c>
      <c r="E35" s="100" t="s">
        <v>253</v>
      </c>
      <c r="F35" s="100">
        <f>D35</f>
        <v>2400000</v>
      </c>
      <c r="G35" s="100"/>
      <c r="H35" s="100">
        <f>F35</f>
        <v>2400000</v>
      </c>
      <c r="I35" s="100"/>
      <c r="J35" s="100"/>
      <c r="K35" s="102" t="s">
        <v>635</v>
      </c>
      <c r="L35" s="914">
        <f t="shared" ref="L34:L42" si="3">-H35</f>
        <v>-2400000</v>
      </c>
      <c r="M35" s="916"/>
    </row>
    <row r="36" spans="2:13" s="102" customFormat="1" ht="15">
      <c r="B36" s="291" t="s">
        <v>265</v>
      </c>
      <c r="C36" s="100"/>
      <c r="D36" s="100">
        <v>440000</v>
      </c>
      <c r="E36" s="100" t="s">
        <v>253</v>
      </c>
      <c r="F36" s="100">
        <f>D36</f>
        <v>440000</v>
      </c>
      <c r="G36" s="100"/>
      <c r="H36" s="100">
        <f>F36</f>
        <v>440000</v>
      </c>
      <c r="I36" s="100"/>
      <c r="J36" s="100"/>
      <c r="K36" s="102" t="s">
        <v>635</v>
      </c>
      <c r="L36" s="914">
        <f t="shared" si="3"/>
        <v>-440000</v>
      </c>
      <c r="M36" s="916"/>
    </row>
    <row r="37" spans="2:13" s="102" customFormat="1" ht="15">
      <c r="B37" s="291" t="s">
        <v>266</v>
      </c>
      <c r="C37" s="100"/>
      <c r="D37" s="100">
        <v>91000000</v>
      </c>
      <c r="E37" s="100" t="s">
        <v>253</v>
      </c>
      <c r="F37" s="100">
        <f>D37</f>
        <v>91000000</v>
      </c>
      <c r="G37" s="100"/>
      <c r="H37" s="100">
        <f>F37</f>
        <v>91000000</v>
      </c>
      <c r="I37" s="100"/>
      <c r="J37" s="100"/>
      <c r="K37" s="102" t="s">
        <v>639</v>
      </c>
      <c r="L37" s="914">
        <f t="shared" si="3"/>
        <v>-91000000</v>
      </c>
      <c r="M37" s="916"/>
    </row>
    <row r="38" spans="2:13" s="102" customFormat="1" ht="15">
      <c r="B38" s="291" t="s">
        <v>250</v>
      </c>
      <c r="C38" s="100"/>
      <c r="D38" s="100">
        <v>800000</v>
      </c>
      <c r="E38" s="100" t="s">
        <v>253</v>
      </c>
      <c r="F38" s="100">
        <v>800000</v>
      </c>
      <c r="G38" s="100"/>
      <c r="H38" s="100">
        <v>800000</v>
      </c>
      <c r="I38" s="100"/>
      <c r="J38" s="100"/>
      <c r="K38" s="102" t="s">
        <v>635</v>
      </c>
      <c r="L38" s="914">
        <v>0</v>
      </c>
      <c r="M38" s="916"/>
    </row>
    <row r="39" spans="2:13" s="102" customFormat="1" ht="15">
      <c r="B39" s="291" t="s">
        <v>43</v>
      </c>
      <c r="C39" s="100">
        <f>2000000+14000000</f>
        <v>16000000</v>
      </c>
      <c r="D39" s="100">
        <v>16300000</v>
      </c>
      <c r="E39" s="100" t="s">
        <v>253</v>
      </c>
      <c r="F39" s="100">
        <f>D39-C39</f>
        <v>300000</v>
      </c>
      <c r="G39" s="100"/>
      <c r="H39" s="100">
        <f>F39</f>
        <v>300000</v>
      </c>
      <c r="I39" s="100"/>
      <c r="J39" s="100"/>
      <c r="K39" s="102" t="s">
        <v>635</v>
      </c>
      <c r="L39" s="914">
        <f t="shared" si="3"/>
        <v>-300000</v>
      </c>
      <c r="M39" s="916"/>
    </row>
    <row r="40" spans="2:13" s="102" customFormat="1" ht="15">
      <c r="B40" s="291" t="s">
        <v>339</v>
      </c>
      <c r="C40" s="100"/>
      <c r="D40" s="100">
        <f>15000000</f>
        <v>15000000</v>
      </c>
      <c r="E40" s="100"/>
      <c r="F40" s="100">
        <f>D40</f>
        <v>15000000</v>
      </c>
      <c r="G40" s="100"/>
      <c r="H40" s="100">
        <f>F40</f>
        <v>15000000</v>
      </c>
      <c r="I40" s="100"/>
      <c r="J40" s="100"/>
      <c r="K40" s="102" t="s">
        <v>635</v>
      </c>
      <c r="L40" s="914">
        <f t="shared" si="3"/>
        <v>-15000000</v>
      </c>
      <c r="M40" s="916"/>
    </row>
    <row r="41" spans="2:13" s="102" customFormat="1" ht="15">
      <c r="B41" s="291" t="s">
        <v>44</v>
      </c>
      <c r="C41" s="100"/>
      <c r="D41" s="100">
        <v>100000000</v>
      </c>
      <c r="E41" s="100" t="s">
        <v>253</v>
      </c>
      <c r="F41" s="100">
        <v>100000000</v>
      </c>
      <c r="G41" s="100"/>
      <c r="H41" s="100">
        <v>100000000</v>
      </c>
      <c r="I41" s="100"/>
      <c r="J41" s="100"/>
      <c r="L41" s="914">
        <v>0</v>
      </c>
      <c r="M41" s="916"/>
    </row>
    <row r="42" spans="2:13" s="102" customFormat="1" ht="15">
      <c r="B42" s="291" t="s">
        <v>267</v>
      </c>
      <c r="C42" s="100"/>
      <c r="D42" s="100">
        <v>3400000</v>
      </c>
      <c r="E42" s="100" t="s">
        <v>253</v>
      </c>
      <c r="F42" s="100">
        <f>D42</f>
        <v>3400000</v>
      </c>
      <c r="G42" s="100"/>
      <c r="H42" s="100">
        <f>F42</f>
        <v>3400000</v>
      </c>
      <c r="I42" s="100"/>
      <c r="J42" s="100"/>
      <c r="K42" s="102" t="s">
        <v>640</v>
      </c>
      <c r="L42" s="914">
        <v>0</v>
      </c>
      <c r="M42" s="916"/>
    </row>
    <row r="43" spans="2:13" s="102" customFormat="1" ht="15">
      <c r="B43" s="291" t="s">
        <v>49</v>
      </c>
      <c r="C43" s="100"/>
      <c r="D43" s="100">
        <v>103500000</v>
      </c>
      <c r="E43" s="100" t="s">
        <v>253</v>
      </c>
      <c r="F43" s="100">
        <f>D43</f>
        <v>103500000</v>
      </c>
      <c r="G43" s="100"/>
      <c r="H43" s="100"/>
      <c r="I43" s="100" t="s">
        <v>253</v>
      </c>
      <c r="J43" s="100">
        <f>F43</f>
        <v>103500000</v>
      </c>
      <c r="L43" s="914"/>
      <c r="M43" s="916"/>
    </row>
    <row r="44" spans="2:13" s="102" customFormat="1" ht="15">
      <c r="B44" s="291" t="s">
        <v>51</v>
      </c>
      <c r="C44" s="100">
        <v>23000000</v>
      </c>
      <c r="D44" s="100"/>
      <c r="E44" s="100">
        <v>23000000</v>
      </c>
      <c r="F44" s="100"/>
      <c r="G44" s="100"/>
      <c r="H44" s="100"/>
      <c r="I44" s="100">
        <v>23000000</v>
      </c>
      <c r="J44" s="100"/>
      <c r="L44" s="914"/>
      <c r="M44" s="916"/>
    </row>
    <row r="45" spans="2:13" s="102" customFormat="1" ht="15">
      <c r="B45" s="291" t="s">
        <v>48</v>
      </c>
      <c r="C45" s="100">
        <v>22600000</v>
      </c>
      <c r="D45" s="100"/>
      <c r="E45" s="100">
        <f>C45</f>
        <v>22600000</v>
      </c>
      <c r="F45" s="100" t="s">
        <v>253</v>
      </c>
      <c r="G45" s="100"/>
      <c r="H45" s="100"/>
      <c r="I45" s="100">
        <f>E45</f>
        <v>22600000</v>
      </c>
      <c r="J45" s="100"/>
      <c r="L45" s="914"/>
      <c r="M45" s="916"/>
    </row>
    <row r="46" spans="2:13" s="102" customFormat="1" ht="15">
      <c r="B46" s="291" t="s">
        <v>268</v>
      </c>
      <c r="C46" s="100">
        <v>5200000</v>
      </c>
      <c r="D46" s="100"/>
      <c r="E46" s="100">
        <v>5200000</v>
      </c>
      <c r="F46" s="100"/>
      <c r="G46" s="100"/>
      <c r="H46" s="100"/>
      <c r="I46" s="100">
        <v>5200000</v>
      </c>
      <c r="J46" s="100"/>
      <c r="L46" s="914"/>
      <c r="M46" s="916"/>
    </row>
    <row r="47" spans="2:13" s="102" customFormat="1" ht="15">
      <c r="B47" s="291" t="s">
        <v>251</v>
      </c>
      <c r="C47" s="100">
        <v>800000</v>
      </c>
      <c r="D47" s="100"/>
      <c r="E47" s="100">
        <v>800000</v>
      </c>
      <c r="F47" s="100" t="s">
        <v>253</v>
      </c>
      <c r="G47" s="100"/>
      <c r="H47" s="100"/>
      <c r="I47" s="100">
        <v>800000</v>
      </c>
      <c r="J47" s="100" t="s">
        <v>253</v>
      </c>
      <c r="L47" s="914"/>
      <c r="M47" s="916"/>
    </row>
    <row r="48" spans="2:13" s="102" customFormat="1" ht="15">
      <c r="B48" s="291" t="s">
        <v>405</v>
      </c>
      <c r="C48" s="100">
        <f>350000*9</f>
        <v>3150000</v>
      </c>
      <c r="D48" s="100"/>
      <c r="E48" s="100">
        <f>C48</f>
        <v>3150000</v>
      </c>
      <c r="F48" s="100" t="s">
        <v>253</v>
      </c>
      <c r="G48" s="100"/>
      <c r="H48" s="100"/>
      <c r="I48" s="100">
        <f>E48</f>
        <v>3150000</v>
      </c>
      <c r="J48" s="100"/>
      <c r="L48" s="914"/>
      <c r="M48" s="916"/>
    </row>
    <row r="49" spans="2:13" s="102" customFormat="1" ht="15">
      <c r="B49" s="291" t="s">
        <v>269</v>
      </c>
      <c r="C49" s="100">
        <v>250000</v>
      </c>
      <c r="D49" s="100"/>
      <c r="E49" s="100">
        <f>C49</f>
        <v>250000</v>
      </c>
      <c r="F49" s="100"/>
      <c r="G49" s="100"/>
      <c r="H49" s="100"/>
      <c r="I49" s="100">
        <f>E49</f>
        <v>250000</v>
      </c>
      <c r="J49" s="100"/>
      <c r="L49" s="914"/>
      <c r="M49" s="916"/>
    </row>
    <row r="50" spans="2:13" s="102" customFormat="1" ht="15">
      <c r="B50" s="291" t="s">
        <v>45</v>
      </c>
      <c r="C50" s="100">
        <v>400000</v>
      </c>
      <c r="D50" s="100"/>
      <c r="E50" s="100">
        <v>400000</v>
      </c>
      <c r="F50" s="100"/>
      <c r="G50" s="100"/>
      <c r="H50" s="100"/>
      <c r="I50" s="100">
        <v>400000</v>
      </c>
      <c r="J50" s="100"/>
      <c r="L50" s="914"/>
      <c r="M50" s="916"/>
    </row>
    <row r="51" spans="2:13" s="102" customFormat="1" ht="15">
      <c r="B51" s="291" t="s">
        <v>254</v>
      </c>
      <c r="C51" s="100">
        <v>4000000</v>
      </c>
      <c r="D51" s="100"/>
      <c r="E51" s="100">
        <v>4000000</v>
      </c>
      <c r="F51" s="100" t="s">
        <v>253</v>
      </c>
      <c r="G51" s="100"/>
      <c r="H51" s="100"/>
      <c r="I51" s="100">
        <v>4000000</v>
      </c>
      <c r="J51" s="100" t="s">
        <v>253</v>
      </c>
      <c r="L51" s="914"/>
      <c r="M51" s="916"/>
    </row>
    <row r="52" spans="2:13" s="102" customFormat="1" ht="15">
      <c r="B52" s="291" t="s">
        <v>272</v>
      </c>
      <c r="C52" s="100">
        <v>10058757</v>
      </c>
      <c r="D52" s="100"/>
      <c r="E52" s="100">
        <f>C52</f>
        <v>10058757</v>
      </c>
      <c r="F52" s="100" t="s">
        <v>253</v>
      </c>
      <c r="G52" s="100"/>
      <c r="H52" s="100"/>
      <c r="I52" s="100">
        <f>E52</f>
        <v>10058757</v>
      </c>
      <c r="J52" s="100" t="s">
        <v>253</v>
      </c>
      <c r="L52" s="914"/>
      <c r="M52" s="916"/>
    </row>
    <row r="53" spans="2:13" s="102" customFormat="1" ht="15">
      <c r="B53" s="291" t="s">
        <v>271</v>
      </c>
      <c r="C53" s="100">
        <v>3400000</v>
      </c>
      <c r="D53" s="100">
        <f>1100000+400000</f>
        <v>1500000</v>
      </c>
      <c r="E53" s="100">
        <f>C53-D53</f>
        <v>1900000</v>
      </c>
      <c r="F53" s="100" t="s">
        <v>253</v>
      </c>
      <c r="G53" s="100"/>
      <c r="H53" s="100"/>
      <c r="I53" s="100">
        <f>E53</f>
        <v>1900000</v>
      </c>
      <c r="J53" s="100"/>
      <c r="L53" s="914"/>
      <c r="M53" s="916"/>
    </row>
    <row r="54" spans="2:13" s="102" customFormat="1" ht="15">
      <c r="B54" s="291" t="s">
        <v>632</v>
      </c>
      <c r="C54" s="100"/>
      <c r="D54" s="100">
        <v>450000</v>
      </c>
      <c r="E54" s="100" t="s">
        <v>253</v>
      </c>
      <c r="F54" s="100">
        <f>D54</f>
        <v>450000</v>
      </c>
      <c r="G54" s="100"/>
      <c r="H54" s="100"/>
      <c r="I54" s="100"/>
      <c r="J54" s="100">
        <f>F54</f>
        <v>450000</v>
      </c>
      <c r="L54" s="914"/>
      <c r="M54" s="916"/>
    </row>
    <row r="55" spans="2:13" s="102" customFormat="1" ht="15">
      <c r="B55" s="291" t="s">
        <v>270</v>
      </c>
      <c r="C55" s="100"/>
      <c r="D55" s="100">
        <v>300000</v>
      </c>
      <c r="E55" s="100"/>
      <c r="F55" s="100">
        <v>300000</v>
      </c>
      <c r="G55" s="100"/>
      <c r="H55" s="100"/>
      <c r="I55" s="100"/>
      <c r="J55" s="100">
        <v>300000</v>
      </c>
      <c r="L55" s="914"/>
      <c r="M55" s="916"/>
    </row>
    <row r="56" spans="2:13" s="102" customFormat="1" ht="15">
      <c r="B56" s="291" t="s">
        <v>252</v>
      </c>
      <c r="C56" s="100"/>
      <c r="D56" s="100">
        <v>4600000</v>
      </c>
      <c r="E56" s="100" t="s">
        <v>253</v>
      </c>
      <c r="F56" s="100">
        <f>D56</f>
        <v>4600000</v>
      </c>
      <c r="G56" s="100"/>
      <c r="H56" s="100"/>
      <c r="I56" s="100"/>
      <c r="J56" s="100">
        <f>F56</f>
        <v>4600000</v>
      </c>
      <c r="L56" s="914"/>
      <c r="M56" s="916"/>
    </row>
    <row r="57" spans="2:13" s="102" customFormat="1" ht="15.75">
      <c r="B57" s="4" t="s">
        <v>12</v>
      </c>
      <c r="C57" s="3">
        <f t="shared" ref="C57:H57" si="4">SUM(C25:C56)</f>
        <v>555997841</v>
      </c>
      <c r="D57" s="3">
        <f t="shared" si="4"/>
        <v>555997841</v>
      </c>
      <c r="E57" s="3">
        <f t="shared" si="4"/>
        <v>336248757</v>
      </c>
      <c r="F57" s="3">
        <f t="shared" si="4"/>
        <v>336248757</v>
      </c>
      <c r="G57" s="3">
        <f t="shared" si="4"/>
        <v>264890000</v>
      </c>
      <c r="H57" s="3">
        <f t="shared" si="4"/>
        <v>227398757</v>
      </c>
      <c r="I57" s="3">
        <f t="shared" ref="I57:J57" si="5">SUM(I25:I56)</f>
        <v>71358757</v>
      </c>
      <c r="J57" s="3">
        <f t="shared" si="5"/>
        <v>108850000</v>
      </c>
      <c r="M57" s="916"/>
    </row>
    <row r="58" spans="2:13" s="102" customFormat="1" ht="15.75">
      <c r="B58" s="116" t="s">
        <v>13</v>
      </c>
      <c r="C58" s="117"/>
      <c r="D58" s="117"/>
      <c r="E58" s="117"/>
      <c r="F58" s="117"/>
      <c r="G58" s="317"/>
      <c r="H58" s="118">
        <f>+I58</f>
        <v>37491243</v>
      </c>
      <c r="I58" s="318">
        <f>+J57-I57</f>
        <v>37491243</v>
      </c>
      <c r="J58" s="117"/>
      <c r="M58" s="916">
        <f>+I58</f>
        <v>37491243</v>
      </c>
    </row>
    <row r="59" spans="2:13" s="102" customFormat="1" ht="15.75">
      <c r="B59" s="4" t="s">
        <v>14</v>
      </c>
      <c r="C59" s="3">
        <f>SUM(C57:C58)</f>
        <v>555997841</v>
      </c>
      <c r="D59" s="3">
        <f t="shared" ref="D59:J59" si="6">SUM(D57:D58)</f>
        <v>555997841</v>
      </c>
      <c r="E59" s="3">
        <f t="shared" si="6"/>
        <v>336248757</v>
      </c>
      <c r="F59" s="3">
        <f t="shared" si="6"/>
        <v>336248757</v>
      </c>
      <c r="G59" s="3">
        <f>SUM(G57:G58)</f>
        <v>264890000</v>
      </c>
      <c r="H59" s="3">
        <f>SUM(H57:H58)</f>
        <v>264890000</v>
      </c>
      <c r="I59" s="3">
        <f t="shared" si="6"/>
        <v>108850000</v>
      </c>
      <c r="J59" s="3">
        <f t="shared" si="6"/>
        <v>108850000</v>
      </c>
      <c r="M59" s="916"/>
    </row>
    <row r="60" spans="2:13">
      <c r="C60" s="292"/>
      <c r="D60" s="292"/>
    </row>
    <row r="61" spans="2:13" s="108" customFormat="1" ht="14.25">
      <c r="B61" s="105"/>
      <c r="C61" s="106"/>
      <c r="D61" s="107"/>
      <c r="E61" s="107"/>
      <c r="F61" s="107"/>
      <c r="G61" s="107"/>
      <c r="H61" s="107"/>
      <c r="I61" s="107"/>
      <c r="M61" s="917"/>
    </row>
    <row r="62" spans="2:13" s="108" customFormat="1" ht="15.75">
      <c r="B62" s="544" t="s">
        <v>352</v>
      </c>
      <c r="C62" s="544"/>
      <c r="D62" s="544"/>
      <c r="G62" s="107"/>
      <c r="H62" s="107"/>
      <c r="I62" s="107"/>
      <c r="J62" s="107"/>
      <c r="M62" s="917"/>
    </row>
    <row r="63" spans="2:13" s="108" customFormat="1" ht="15.75">
      <c r="B63" s="109"/>
      <c r="C63" s="106"/>
      <c r="M63" s="917"/>
    </row>
    <row r="64" spans="2:13" s="110" customFormat="1" ht="15">
      <c r="B64" s="543" t="s">
        <v>443</v>
      </c>
      <c r="C64" s="543"/>
      <c r="D64" s="543"/>
      <c r="E64" s="543"/>
      <c r="F64" s="543"/>
      <c r="G64" s="543"/>
      <c r="H64" s="543"/>
      <c r="I64" s="543"/>
      <c r="J64" s="543"/>
      <c r="M64" s="918"/>
    </row>
    <row r="65" spans="2:15" s="110" customFormat="1" ht="30.75" customHeight="1">
      <c r="B65" s="525" t="s">
        <v>485</v>
      </c>
      <c r="C65" s="525"/>
      <c r="D65" s="525"/>
      <c r="E65" s="525"/>
      <c r="F65" s="525"/>
      <c r="G65" s="525"/>
      <c r="H65" s="525"/>
      <c r="I65" s="525"/>
      <c r="J65" s="525"/>
      <c r="M65" s="918">
        <v>220000</v>
      </c>
    </row>
    <row r="66" spans="2:15" s="110" customFormat="1" ht="21" customHeight="1">
      <c r="B66" s="556" t="s">
        <v>469</v>
      </c>
      <c r="C66" s="556"/>
      <c r="D66" s="556"/>
      <c r="E66" s="556"/>
      <c r="F66" s="556"/>
      <c r="G66" s="556"/>
      <c r="H66" s="556"/>
      <c r="I66" s="556"/>
      <c r="J66" s="556"/>
      <c r="K66" s="556"/>
      <c r="M66" s="918">
        <f>+I52</f>
        <v>10058757</v>
      </c>
    </row>
    <row r="67" spans="2:15" s="110" customFormat="1" ht="15">
      <c r="B67" s="528" t="s">
        <v>355</v>
      </c>
      <c r="C67" s="528"/>
      <c r="D67" s="528"/>
      <c r="E67" s="528"/>
      <c r="F67" s="528"/>
      <c r="G67" s="528"/>
      <c r="H67" s="528"/>
      <c r="I67" s="528"/>
      <c r="J67" s="528"/>
      <c r="K67" s="111"/>
      <c r="M67" s="918">
        <v>420000</v>
      </c>
    </row>
    <row r="68" spans="2:15" s="110" customFormat="1" ht="19.5" customHeight="1">
      <c r="B68" s="528" t="s">
        <v>470</v>
      </c>
      <c r="C68" s="528"/>
      <c r="D68" s="528"/>
      <c r="E68" s="528"/>
      <c r="F68" s="528"/>
      <c r="G68" s="528"/>
      <c r="H68" s="528"/>
      <c r="I68" s="528"/>
      <c r="J68" s="528"/>
      <c r="K68" s="111"/>
      <c r="M68" s="918">
        <v>-4600000</v>
      </c>
    </row>
    <row r="69" spans="2:15" s="110" customFormat="1" ht="18.75" customHeight="1">
      <c r="B69" s="526" t="s">
        <v>356</v>
      </c>
      <c r="C69" s="526"/>
      <c r="D69" s="526"/>
      <c r="E69" s="526"/>
      <c r="F69" s="526"/>
      <c r="G69" s="526"/>
      <c r="H69" s="526"/>
      <c r="I69" s="526"/>
      <c r="J69" s="526"/>
      <c r="K69" s="111"/>
      <c r="M69" s="918">
        <f>+I51</f>
        <v>4000000</v>
      </c>
    </row>
    <row r="70" spans="2:15" s="110" customFormat="1" ht="18.75" customHeight="1">
      <c r="B70" s="521"/>
      <c r="C70" s="521"/>
      <c r="D70" s="521"/>
      <c r="E70" s="521"/>
      <c r="F70" s="521"/>
      <c r="G70" s="521"/>
      <c r="H70" s="521"/>
      <c r="I70" s="521"/>
      <c r="J70" s="521"/>
      <c r="K70" s="111"/>
      <c r="M70" s="918">
        <f>-I51</f>
        <v>-4000000</v>
      </c>
    </row>
    <row r="71" spans="2:15" s="110" customFormat="1" ht="18" customHeight="1">
      <c r="B71" s="526" t="s">
        <v>471</v>
      </c>
      <c r="C71" s="526"/>
      <c r="D71" s="526"/>
      <c r="E71" s="526"/>
      <c r="F71" s="526"/>
      <c r="G71" s="526"/>
      <c r="H71" s="526"/>
      <c r="I71" s="526"/>
      <c r="J71" s="526"/>
      <c r="K71" s="111"/>
      <c r="M71" s="918">
        <f>+I47</f>
        <v>800000</v>
      </c>
    </row>
    <row r="72" spans="2:15" s="108" customFormat="1" ht="30" customHeight="1">
      <c r="B72" s="527" t="s">
        <v>291</v>
      </c>
      <c r="C72" s="527"/>
      <c r="D72" s="527"/>
      <c r="E72" s="527"/>
      <c r="F72" s="527"/>
      <c r="G72" s="527"/>
      <c r="H72" s="527"/>
      <c r="I72" s="527"/>
      <c r="J72" s="527"/>
      <c r="K72" s="112"/>
      <c r="M72" s="917">
        <f>-J55</f>
        <v>-300000</v>
      </c>
      <c r="O72" s="108" t="s">
        <v>642</v>
      </c>
    </row>
    <row r="73" spans="2:15" s="108" customFormat="1" ht="15.75" customHeight="1">
      <c r="B73" s="195"/>
      <c r="C73" s="195"/>
      <c r="D73" s="195"/>
      <c r="E73" s="195"/>
      <c r="F73" s="195"/>
      <c r="G73" s="195"/>
      <c r="H73" s="195"/>
      <c r="I73" s="195"/>
      <c r="J73" s="195"/>
      <c r="K73" s="112"/>
      <c r="M73" s="917"/>
    </row>
    <row r="74" spans="2:15" s="108" customFormat="1" ht="15.75">
      <c r="B74" s="255" t="s">
        <v>353</v>
      </c>
      <c r="C74" s="195"/>
      <c r="D74" s="195"/>
      <c r="E74" s="195"/>
      <c r="F74" s="195"/>
      <c r="G74" s="195"/>
      <c r="H74" s="195"/>
      <c r="I74" s="195"/>
      <c r="J74" s="195"/>
      <c r="K74" s="112"/>
      <c r="M74" s="917"/>
    </row>
    <row r="75" spans="2:15" s="108" customFormat="1" ht="13.5" customHeight="1">
      <c r="B75" s="195"/>
      <c r="C75" s="195"/>
      <c r="D75" s="195"/>
      <c r="E75" s="195"/>
      <c r="F75" s="195"/>
      <c r="G75" s="195"/>
      <c r="H75" s="195"/>
      <c r="I75" s="195"/>
      <c r="J75" s="195"/>
      <c r="K75" s="112"/>
      <c r="M75" s="917"/>
    </row>
    <row r="76" spans="2:15" s="113" customFormat="1" ht="17.25" customHeight="1">
      <c r="B76" s="529" t="s">
        <v>447</v>
      </c>
      <c r="C76" s="529"/>
      <c r="D76" s="529"/>
      <c r="E76" s="529"/>
      <c r="F76" s="529"/>
      <c r="G76" s="529"/>
      <c r="H76" s="529"/>
      <c r="I76" s="529"/>
      <c r="J76" s="529"/>
      <c r="K76" s="529"/>
      <c r="M76" s="919">
        <f>10000000*3*2.3%</f>
        <v>690000</v>
      </c>
    </row>
    <row r="77" spans="2:15" s="113" customFormat="1" ht="17.25" customHeight="1">
      <c r="B77" s="529" t="s">
        <v>472</v>
      </c>
      <c r="C77" s="529"/>
      <c r="D77" s="529"/>
      <c r="E77" s="529"/>
      <c r="F77" s="529"/>
      <c r="G77" s="529"/>
      <c r="H77" s="529"/>
      <c r="I77" s="529"/>
      <c r="J77" s="529"/>
      <c r="K77" s="529"/>
    </row>
    <row r="78" spans="2:15" s="113" customFormat="1" ht="17.25" customHeight="1">
      <c r="B78" s="529" t="s">
        <v>473</v>
      </c>
      <c r="C78" s="529"/>
      <c r="D78" s="529"/>
      <c r="E78" s="529"/>
      <c r="F78" s="529"/>
      <c r="G78" s="529"/>
      <c r="H78" s="529"/>
      <c r="I78" s="529"/>
      <c r="J78" s="529"/>
      <c r="K78" s="114"/>
      <c r="M78" s="919"/>
    </row>
    <row r="79" spans="2:15" s="113" customFormat="1" ht="17.25" customHeight="1">
      <c r="B79" s="114"/>
      <c r="C79" s="114"/>
      <c r="D79" s="114"/>
      <c r="E79" s="114"/>
      <c r="F79" s="114"/>
      <c r="G79" s="114"/>
      <c r="H79" s="114"/>
      <c r="I79" s="114"/>
      <c r="J79" s="114"/>
      <c r="K79" s="114"/>
      <c r="M79" s="919"/>
    </row>
    <row r="80" spans="2:15" s="113" customFormat="1" ht="17.25" customHeight="1">
      <c r="B80" s="115" t="s">
        <v>354</v>
      </c>
      <c r="C80" s="114"/>
      <c r="D80" s="114"/>
      <c r="E80" s="114"/>
      <c r="F80" s="114"/>
      <c r="G80" s="114"/>
      <c r="H80" s="114"/>
      <c r="I80" s="114"/>
      <c r="J80" s="114"/>
      <c r="K80" s="114"/>
      <c r="M80" s="919"/>
    </row>
    <row r="81" spans="2:14" s="113" customFormat="1" ht="17.25" customHeight="1" thickBot="1">
      <c r="B81" s="115"/>
      <c r="C81" s="114"/>
      <c r="D81" s="114"/>
      <c r="E81" s="114"/>
      <c r="F81" s="114"/>
      <c r="G81" s="114"/>
      <c r="H81" s="114"/>
      <c r="I81" s="114"/>
      <c r="J81" s="114"/>
      <c r="K81" s="114"/>
    </row>
    <row r="82" spans="2:14" s="113" customFormat="1" ht="47.25" customHeight="1" thickBot="1">
      <c r="B82" s="533" t="s">
        <v>474</v>
      </c>
      <c r="C82" s="534"/>
      <c r="D82" s="534"/>
      <c r="E82" s="534"/>
      <c r="F82" s="534"/>
      <c r="G82" s="534"/>
      <c r="H82" s="534"/>
      <c r="I82" s="534"/>
      <c r="J82" s="535"/>
      <c r="K82" s="114"/>
      <c r="M82" s="919"/>
    </row>
    <row r="83" spans="2:14" s="113" customFormat="1" ht="17.25" customHeight="1">
      <c r="B83" s="114"/>
      <c r="C83" s="114"/>
      <c r="D83" s="114"/>
      <c r="E83" s="114"/>
      <c r="F83" s="114"/>
      <c r="G83" s="114"/>
      <c r="H83" s="114"/>
      <c r="I83" s="114"/>
      <c r="J83" s="114"/>
      <c r="K83" s="114"/>
      <c r="M83" s="919"/>
    </row>
    <row r="84" spans="2:14" s="113" customFormat="1" ht="17.25" customHeight="1">
      <c r="B84" s="115" t="s">
        <v>226</v>
      </c>
      <c r="C84" s="114"/>
      <c r="D84" s="114"/>
      <c r="E84" s="114"/>
      <c r="F84" s="114"/>
      <c r="G84" s="114"/>
      <c r="H84" s="114"/>
      <c r="I84" s="114"/>
      <c r="J84" s="114"/>
      <c r="K84" s="114"/>
      <c r="M84" s="919"/>
    </row>
    <row r="85" spans="2:14" s="113" customFormat="1" ht="17.25" customHeight="1">
      <c r="B85" s="115"/>
      <c r="C85" s="114"/>
      <c r="D85" s="114"/>
      <c r="E85" s="114"/>
      <c r="F85" s="114"/>
      <c r="G85" s="114"/>
      <c r="H85" s="114"/>
      <c r="I85" s="114"/>
      <c r="J85" s="114"/>
      <c r="K85" s="114"/>
      <c r="L85" s="920">
        <f>+M68</f>
        <v>-4600000</v>
      </c>
      <c r="M85" s="919">
        <f>-J54</f>
        <v>-450000</v>
      </c>
    </row>
    <row r="86" spans="2:14" s="113" customFormat="1" ht="17.25" customHeight="1">
      <c r="B86" s="921" t="s">
        <v>475</v>
      </c>
      <c r="C86" s="921"/>
      <c r="D86" s="921"/>
      <c r="E86" s="921"/>
      <c r="F86" s="921"/>
      <c r="G86" s="921"/>
      <c r="H86" s="921"/>
      <c r="I86" s="921"/>
      <c r="J86" s="921"/>
      <c r="K86" s="921"/>
      <c r="L86" s="922"/>
      <c r="M86" s="923">
        <f>SUM(M58:M85)</f>
        <v>44330000</v>
      </c>
      <c r="N86" s="922"/>
    </row>
    <row r="87" spans="2:14" s="113" customFormat="1" ht="17.25" customHeight="1">
      <c r="B87" s="924" t="s">
        <v>476</v>
      </c>
      <c r="C87" s="924"/>
      <c r="D87" s="924"/>
      <c r="E87" s="924"/>
      <c r="F87" s="924"/>
      <c r="G87" s="924"/>
      <c r="H87" s="924"/>
      <c r="I87" s="924"/>
      <c r="J87" s="924"/>
      <c r="K87" s="924"/>
      <c r="L87" s="925">
        <f>SUM(L25:L86)</f>
        <v>116920000</v>
      </c>
      <c r="M87" s="923"/>
      <c r="N87" s="922"/>
    </row>
    <row r="88" spans="2:14" s="113" customFormat="1" ht="17.25" customHeight="1">
      <c r="B88" s="921" t="s">
        <v>477</v>
      </c>
      <c r="C88" s="921"/>
      <c r="D88" s="921"/>
      <c r="E88" s="921"/>
      <c r="F88" s="921"/>
      <c r="G88" s="921"/>
      <c r="H88" s="921"/>
      <c r="I88" s="921"/>
      <c r="J88" s="921"/>
      <c r="K88" s="921"/>
      <c r="L88" s="922"/>
      <c r="M88" s="923"/>
      <c r="N88" s="933">
        <f>+'RESP. C)'!I13</f>
        <v>44210000</v>
      </c>
    </row>
    <row r="89" spans="2:14" s="113" customFormat="1" ht="15.75">
      <c r="B89" s="926" t="s">
        <v>478</v>
      </c>
      <c r="C89" s="926"/>
      <c r="D89" s="926"/>
      <c r="E89" s="926"/>
      <c r="F89" s="926"/>
      <c r="G89" s="926"/>
      <c r="H89" s="926"/>
      <c r="I89" s="926"/>
      <c r="J89" s="926"/>
      <c r="K89" s="926"/>
      <c r="L89" s="922"/>
      <c r="M89" s="923"/>
      <c r="N89" s="922"/>
    </row>
    <row r="90" spans="2:14" s="113" customFormat="1" ht="15.75">
      <c r="B90" s="926" t="s">
        <v>479</v>
      </c>
      <c r="C90" s="926"/>
      <c r="D90" s="926"/>
      <c r="E90" s="926"/>
      <c r="F90" s="926"/>
      <c r="G90" s="926"/>
      <c r="H90" s="926"/>
      <c r="I90" s="926"/>
      <c r="J90" s="926"/>
      <c r="K90" s="926"/>
      <c r="L90" s="922"/>
      <c r="M90" s="923"/>
      <c r="N90" s="922"/>
    </row>
    <row r="91" spans="2:14" s="113" customFormat="1" ht="15.75">
      <c r="B91" s="926" t="s">
        <v>480</v>
      </c>
      <c r="C91" s="926"/>
      <c r="D91" s="926"/>
      <c r="E91" s="926"/>
      <c r="F91" s="926"/>
      <c r="G91" s="926"/>
      <c r="H91" s="926"/>
      <c r="I91" s="926"/>
      <c r="J91" s="926"/>
      <c r="K91" s="926"/>
      <c r="L91" s="922"/>
      <c r="M91" s="923"/>
      <c r="N91" s="922"/>
    </row>
    <row r="92" spans="2:14" s="113" customFormat="1" ht="15.75">
      <c r="B92" s="927" t="s">
        <v>481</v>
      </c>
      <c r="C92" s="927"/>
      <c r="D92" s="927"/>
      <c r="E92" s="927"/>
      <c r="F92" s="927"/>
      <c r="G92" s="927"/>
      <c r="H92" s="927"/>
      <c r="I92" s="927"/>
      <c r="J92" s="927"/>
      <c r="K92" s="927"/>
      <c r="L92" s="922"/>
      <c r="M92" s="923"/>
      <c r="N92" s="922"/>
    </row>
    <row r="93" spans="2:14" s="113" customFormat="1" ht="15.75">
      <c r="B93" s="928" t="s">
        <v>482</v>
      </c>
      <c r="C93" s="928"/>
      <c r="D93" s="928"/>
      <c r="E93" s="928"/>
      <c r="F93" s="928"/>
      <c r="G93" s="928"/>
      <c r="H93" s="928"/>
      <c r="I93" s="928"/>
      <c r="J93" s="928"/>
      <c r="K93" s="928"/>
      <c r="L93" s="922"/>
      <c r="M93" s="923"/>
      <c r="N93" s="922"/>
    </row>
    <row r="94" spans="2:14" s="113" customFormat="1" ht="15.75">
      <c r="B94" s="929" t="s">
        <v>483</v>
      </c>
      <c r="C94" s="929"/>
      <c r="D94" s="929"/>
      <c r="E94" s="929"/>
      <c r="F94" s="929"/>
      <c r="G94" s="929"/>
      <c r="H94" s="929"/>
      <c r="I94" s="929"/>
      <c r="J94" s="929"/>
      <c r="K94" s="929"/>
      <c r="L94" s="922"/>
      <c r="M94" s="923"/>
      <c r="N94" s="922"/>
    </row>
    <row r="95" spans="2:14" s="113" customFormat="1" ht="15.75">
      <c r="B95" s="926" t="s">
        <v>484</v>
      </c>
      <c r="C95" s="926"/>
      <c r="D95" s="926"/>
      <c r="E95" s="926"/>
      <c r="F95" s="926"/>
      <c r="G95" s="926"/>
      <c r="H95" s="926"/>
      <c r="I95" s="926"/>
      <c r="J95" s="922"/>
      <c r="K95" s="922"/>
      <c r="L95" s="922"/>
      <c r="M95" s="923"/>
      <c r="N95" s="922"/>
    </row>
    <row r="96" spans="2:14" s="113" customFormat="1">
      <c r="M96" s="919"/>
    </row>
    <row r="97" spans="13:13" s="113" customFormat="1">
      <c r="M97" s="919"/>
    </row>
    <row r="98" spans="13:13" s="113" customFormat="1">
      <c r="M98" s="919"/>
    </row>
  </sheetData>
  <autoFilter ref="B24:M59" xr:uid="{00000000-0001-0000-0000-000000000000}"/>
  <mergeCells count="44">
    <mergeCell ref="B87:K87"/>
    <mergeCell ref="B78:J78"/>
    <mergeCell ref="B91:K91"/>
    <mergeCell ref="B2:J2"/>
    <mergeCell ref="B7:J7"/>
    <mergeCell ref="B9:J9"/>
    <mergeCell ref="C11:E11"/>
    <mergeCell ref="C12:E12"/>
    <mergeCell ref="F11:H11"/>
    <mergeCell ref="F12:H12"/>
    <mergeCell ref="C13:E13"/>
    <mergeCell ref="C15:E15"/>
    <mergeCell ref="B67:J67"/>
    <mergeCell ref="B66:K66"/>
    <mergeCell ref="B20:J20"/>
    <mergeCell ref="B21:J21"/>
    <mergeCell ref="I23:J23"/>
    <mergeCell ref="F13:H13"/>
    <mergeCell ref="F15:H15"/>
    <mergeCell ref="B82:J82"/>
    <mergeCell ref="B18:J18"/>
    <mergeCell ref="F14:H14"/>
    <mergeCell ref="C14:E14"/>
    <mergeCell ref="E23:F23"/>
    <mergeCell ref="B64:J64"/>
    <mergeCell ref="B62:D62"/>
    <mergeCell ref="C23:D23"/>
    <mergeCell ref="G23:H23"/>
    <mergeCell ref="B94:K94"/>
    <mergeCell ref="C4:F4"/>
    <mergeCell ref="B95:I95"/>
    <mergeCell ref="B65:J65"/>
    <mergeCell ref="B69:J69"/>
    <mergeCell ref="B72:J72"/>
    <mergeCell ref="B71:J71"/>
    <mergeCell ref="B68:J68"/>
    <mergeCell ref="B88:K88"/>
    <mergeCell ref="B93:K93"/>
    <mergeCell ref="B92:K92"/>
    <mergeCell ref="B76:K76"/>
    <mergeCell ref="B86:K86"/>
    <mergeCell ref="B77:K77"/>
    <mergeCell ref="B89:K89"/>
    <mergeCell ref="B90:K90"/>
  </mergeCells>
  <phoneticPr fontId="4" type="noConversion"/>
  <conditionalFormatting sqref="M1:M76 M78:M80 M82:M1048576">
    <cfRule type="cellIs" dxfId="0" priority="1" operator="lessThan">
      <formula>0</formula>
    </cfRule>
  </conditionalFormatting>
  <printOptions horizontalCentered="1"/>
  <pageMargins left="0" right="0" top="0" bottom="0" header="0" footer="0"/>
  <pageSetup scale="48" orientation="portrait" horizontalDpi="300" verticalDpi="30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1C3D3-0071-4D71-BBFA-5E8331D69500}">
  <sheetPr>
    <tabColor theme="0"/>
    <pageSetUpPr fitToPage="1"/>
  </sheetPr>
  <dimension ref="A1:AS43"/>
  <sheetViews>
    <sheetView showGridLines="0" zoomScaleNormal="100" workbookViewId="0">
      <selection activeCell="A10" sqref="A10:XFD10"/>
    </sheetView>
  </sheetViews>
  <sheetFormatPr baseColWidth="10" defaultColWidth="11.42578125" defaultRowHeight="11.25"/>
  <cols>
    <col min="1" max="1" width="4.140625" style="60" customWidth="1"/>
    <col min="2" max="2" width="5.28515625" style="61" customWidth="1"/>
    <col min="3" max="3" width="13" style="61" customWidth="1"/>
    <col min="4" max="4" width="33" style="61" customWidth="1"/>
    <col min="5" max="5" width="30.28515625" style="61" customWidth="1"/>
    <col min="6" max="6" width="24.140625" style="61" customWidth="1"/>
    <col min="7" max="7" width="29.5703125" style="61" customWidth="1"/>
    <col min="8" max="8" width="20.5703125" style="61" customWidth="1"/>
    <col min="9" max="9" width="14.140625" style="61" customWidth="1"/>
    <col min="10" max="10" width="16.85546875" style="61" customWidth="1"/>
    <col min="11" max="11" width="13.85546875" style="61" customWidth="1"/>
    <col min="12" max="13" width="14.85546875" style="61" customWidth="1"/>
    <col min="14" max="14" width="16.42578125" style="61" customWidth="1"/>
    <col min="15" max="15" width="18.7109375" style="61" customWidth="1"/>
    <col min="16" max="16" width="17.42578125" style="61" customWidth="1"/>
    <col min="17" max="17" width="17.28515625" style="61" customWidth="1"/>
    <col min="18" max="28" width="15.7109375" style="61" customWidth="1"/>
    <col min="29" max="256" width="11.42578125" style="60"/>
    <col min="257" max="257" width="4.140625" style="60" customWidth="1"/>
    <col min="258" max="258" width="5.28515625" style="60" customWidth="1"/>
    <col min="259" max="259" width="13" style="60" customWidth="1"/>
    <col min="260" max="260" width="14.7109375" style="60" customWidth="1"/>
    <col min="261" max="261" width="20.28515625" style="60" customWidth="1"/>
    <col min="262" max="262" width="19.85546875" style="60" customWidth="1"/>
    <col min="263" max="263" width="16.42578125" style="60" customWidth="1"/>
    <col min="264" max="264" width="15" style="60" customWidth="1"/>
    <col min="265" max="265" width="14.140625" style="60" customWidth="1"/>
    <col min="266" max="266" width="13.5703125" style="60" customWidth="1"/>
    <col min="267" max="267" width="13.85546875" style="60" customWidth="1"/>
    <col min="268" max="268" width="11.5703125" style="60" customWidth="1"/>
    <col min="269" max="269" width="13.5703125" style="60" customWidth="1"/>
    <col min="270" max="270" width="16.42578125" style="60" customWidth="1"/>
    <col min="271" max="271" width="18.7109375" style="60" customWidth="1"/>
    <col min="272" max="272" width="17.42578125" style="60" customWidth="1"/>
    <col min="273" max="273" width="17.28515625" style="60" customWidth="1"/>
    <col min="274" max="284" width="15.7109375" style="60" customWidth="1"/>
    <col min="285" max="512" width="11.42578125" style="60"/>
    <col min="513" max="513" width="4.140625" style="60" customWidth="1"/>
    <col min="514" max="514" width="5.28515625" style="60" customWidth="1"/>
    <col min="515" max="515" width="13" style="60" customWidth="1"/>
    <col min="516" max="516" width="14.7109375" style="60" customWidth="1"/>
    <col min="517" max="517" width="20.28515625" style="60" customWidth="1"/>
    <col min="518" max="518" width="19.85546875" style="60" customWidth="1"/>
    <col min="519" max="519" width="16.42578125" style="60" customWidth="1"/>
    <col min="520" max="520" width="15" style="60" customWidth="1"/>
    <col min="521" max="521" width="14.140625" style="60" customWidth="1"/>
    <col min="522" max="522" width="13.5703125" style="60" customWidth="1"/>
    <col min="523" max="523" width="13.85546875" style="60" customWidth="1"/>
    <col min="524" max="524" width="11.5703125" style="60" customWidth="1"/>
    <col min="525" max="525" width="13.5703125" style="60" customWidth="1"/>
    <col min="526" max="526" width="16.42578125" style="60" customWidth="1"/>
    <col min="527" max="527" width="18.7109375" style="60" customWidth="1"/>
    <col min="528" max="528" width="17.42578125" style="60" customWidth="1"/>
    <col min="529" max="529" width="17.28515625" style="60" customWidth="1"/>
    <col min="530" max="540" width="15.7109375" style="60" customWidth="1"/>
    <col min="541" max="768" width="11.42578125" style="60"/>
    <col min="769" max="769" width="4.140625" style="60" customWidth="1"/>
    <col min="770" max="770" width="5.28515625" style="60" customWidth="1"/>
    <col min="771" max="771" width="13" style="60" customWidth="1"/>
    <col min="772" max="772" width="14.7109375" style="60" customWidth="1"/>
    <col min="773" max="773" width="20.28515625" style="60" customWidth="1"/>
    <col min="774" max="774" width="19.85546875" style="60" customWidth="1"/>
    <col min="775" max="775" width="16.42578125" style="60" customWidth="1"/>
    <col min="776" max="776" width="15" style="60" customWidth="1"/>
    <col min="777" max="777" width="14.140625" style="60" customWidth="1"/>
    <col min="778" max="778" width="13.5703125" style="60" customWidth="1"/>
    <col min="779" max="779" width="13.85546875" style="60" customWidth="1"/>
    <col min="780" max="780" width="11.5703125" style="60" customWidth="1"/>
    <col min="781" max="781" width="13.5703125" style="60" customWidth="1"/>
    <col min="782" max="782" width="16.42578125" style="60" customWidth="1"/>
    <col min="783" max="783" width="18.7109375" style="60" customWidth="1"/>
    <col min="784" max="784" width="17.42578125" style="60" customWidth="1"/>
    <col min="785" max="785" width="17.28515625" style="60" customWidth="1"/>
    <col min="786" max="796" width="15.7109375" style="60" customWidth="1"/>
    <col min="797" max="1024" width="11.42578125" style="60"/>
    <col min="1025" max="1025" width="4.140625" style="60" customWidth="1"/>
    <col min="1026" max="1026" width="5.28515625" style="60" customWidth="1"/>
    <col min="1027" max="1027" width="13" style="60" customWidth="1"/>
    <col min="1028" max="1028" width="14.7109375" style="60" customWidth="1"/>
    <col min="1029" max="1029" width="20.28515625" style="60" customWidth="1"/>
    <col min="1030" max="1030" width="19.85546875" style="60" customWidth="1"/>
    <col min="1031" max="1031" width="16.42578125" style="60" customWidth="1"/>
    <col min="1032" max="1032" width="15" style="60" customWidth="1"/>
    <col min="1033" max="1033" width="14.140625" style="60" customWidth="1"/>
    <col min="1034" max="1034" width="13.5703125" style="60" customWidth="1"/>
    <col min="1035" max="1035" width="13.85546875" style="60" customWidth="1"/>
    <col min="1036" max="1036" width="11.5703125" style="60" customWidth="1"/>
    <col min="1037" max="1037" width="13.5703125" style="60" customWidth="1"/>
    <col min="1038" max="1038" width="16.42578125" style="60" customWidth="1"/>
    <col min="1039" max="1039" width="18.7109375" style="60" customWidth="1"/>
    <col min="1040" max="1040" width="17.42578125" style="60" customWidth="1"/>
    <col min="1041" max="1041" width="17.28515625" style="60" customWidth="1"/>
    <col min="1042" max="1052" width="15.7109375" style="60" customWidth="1"/>
    <col min="1053" max="1280" width="11.42578125" style="60"/>
    <col min="1281" max="1281" width="4.140625" style="60" customWidth="1"/>
    <col min="1282" max="1282" width="5.28515625" style="60" customWidth="1"/>
    <col min="1283" max="1283" width="13" style="60" customWidth="1"/>
    <col min="1284" max="1284" width="14.7109375" style="60" customWidth="1"/>
    <col min="1285" max="1285" width="20.28515625" style="60" customWidth="1"/>
    <col min="1286" max="1286" width="19.85546875" style="60" customWidth="1"/>
    <col min="1287" max="1287" width="16.42578125" style="60" customWidth="1"/>
    <col min="1288" max="1288" width="15" style="60" customWidth="1"/>
    <col min="1289" max="1289" width="14.140625" style="60" customWidth="1"/>
    <col min="1290" max="1290" width="13.5703125" style="60" customWidth="1"/>
    <col min="1291" max="1291" width="13.85546875" style="60" customWidth="1"/>
    <col min="1292" max="1292" width="11.5703125" style="60" customWidth="1"/>
    <col min="1293" max="1293" width="13.5703125" style="60" customWidth="1"/>
    <col min="1294" max="1294" width="16.42578125" style="60" customWidth="1"/>
    <col min="1295" max="1295" width="18.7109375" style="60" customWidth="1"/>
    <col min="1296" max="1296" width="17.42578125" style="60" customWidth="1"/>
    <col min="1297" max="1297" width="17.28515625" style="60" customWidth="1"/>
    <col min="1298" max="1308" width="15.7109375" style="60" customWidth="1"/>
    <col min="1309" max="1536" width="11.42578125" style="60"/>
    <col min="1537" max="1537" width="4.140625" style="60" customWidth="1"/>
    <col min="1538" max="1538" width="5.28515625" style="60" customWidth="1"/>
    <col min="1539" max="1539" width="13" style="60" customWidth="1"/>
    <col min="1540" max="1540" width="14.7109375" style="60" customWidth="1"/>
    <col min="1541" max="1541" width="20.28515625" style="60" customWidth="1"/>
    <col min="1542" max="1542" width="19.85546875" style="60" customWidth="1"/>
    <col min="1543" max="1543" width="16.42578125" style="60" customWidth="1"/>
    <col min="1544" max="1544" width="15" style="60" customWidth="1"/>
    <col min="1545" max="1545" width="14.140625" style="60" customWidth="1"/>
    <col min="1546" max="1546" width="13.5703125" style="60" customWidth="1"/>
    <col min="1547" max="1547" width="13.85546875" style="60" customWidth="1"/>
    <col min="1548" max="1548" width="11.5703125" style="60" customWidth="1"/>
    <col min="1549" max="1549" width="13.5703125" style="60" customWidth="1"/>
    <col min="1550" max="1550" width="16.42578125" style="60" customWidth="1"/>
    <col min="1551" max="1551" width="18.7109375" style="60" customWidth="1"/>
    <col min="1552" max="1552" width="17.42578125" style="60" customWidth="1"/>
    <col min="1553" max="1553" width="17.28515625" style="60" customWidth="1"/>
    <col min="1554" max="1564" width="15.7109375" style="60" customWidth="1"/>
    <col min="1565" max="1792" width="11.42578125" style="60"/>
    <col min="1793" max="1793" width="4.140625" style="60" customWidth="1"/>
    <col min="1794" max="1794" width="5.28515625" style="60" customWidth="1"/>
    <col min="1795" max="1795" width="13" style="60" customWidth="1"/>
    <col min="1796" max="1796" width="14.7109375" style="60" customWidth="1"/>
    <col min="1797" max="1797" width="20.28515625" style="60" customWidth="1"/>
    <col min="1798" max="1798" width="19.85546875" style="60" customWidth="1"/>
    <col min="1799" max="1799" width="16.42578125" style="60" customWidth="1"/>
    <col min="1800" max="1800" width="15" style="60" customWidth="1"/>
    <col min="1801" max="1801" width="14.140625" style="60" customWidth="1"/>
    <col min="1802" max="1802" width="13.5703125" style="60" customWidth="1"/>
    <col min="1803" max="1803" width="13.85546875" style="60" customWidth="1"/>
    <col min="1804" max="1804" width="11.5703125" style="60" customWidth="1"/>
    <col min="1805" max="1805" width="13.5703125" style="60" customWidth="1"/>
    <col min="1806" max="1806" width="16.42578125" style="60" customWidth="1"/>
    <col min="1807" max="1807" width="18.7109375" style="60" customWidth="1"/>
    <col min="1808" max="1808" width="17.42578125" style="60" customWidth="1"/>
    <col min="1809" max="1809" width="17.28515625" style="60" customWidth="1"/>
    <col min="1810" max="1820" width="15.7109375" style="60" customWidth="1"/>
    <col min="1821" max="2048" width="11.42578125" style="60"/>
    <col min="2049" max="2049" width="4.140625" style="60" customWidth="1"/>
    <col min="2050" max="2050" width="5.28515625" style="60" customWidth="1"/>
    <col min="2051" max="2051" width="13" style="60" customWidth="1"/>
    <col min="2052" max="2052" width="14.7109375" style="60" customWidth="1"/>
    <col min="2053" max="2053" width="20.28515625" style="60" customWidth="1"/>
    <col min="2054" max="2054" width="19.85546875" style="60" customWidth="1"/>
    <col min="2055" max="2055" width="16.42578125" style="60" customWidth="1"/>
    <col min="2056" max="2056" width="15" style="60" customWidth="1"/>
    <col min="2057" max="2057" width="14.140625" style="60" customWidth="1"/>
    <col min="2058" max="2058" width="13.5703125" style="60" customWidth="1"/>
    <col min="2059" max="2059" width="13.85546875" style="60" customWidth="1"/>
    <col min="2060" max="2060" width="11.5703125" style="60" customWidth="1"/>
    <col min="2061" max="2061" width="13.5703125" style="60" customWidth="1"/>
    <col min="2062" max="2062" width="16.42578125" style="60" customWidth="1"/>
    <col min="2063" max="2063" width="18.7109375" style="60" customWidth="1"/>
    <col min="2064" max="2064" width="17.42578125" style="60" customWidth="1"/>
    <col min="2065" max="2065" width="17.28515625" style="60" customWidth="1"/>
    <col min="2066" max="2076" width="15.7109375" style="60" customWidth="1"/>
    <col min="2077" max="2304" width="11.42578125" style="60"/>
    <col min="2305" max="2305" width="4.140625" style="60" customWidth="1"/>
    <col min="2306" max="2306" width="5.28515625" style="60" customWidth="1"/>
    <col min="2307" max="2307" width="13" style="60" customWidth="1"/>
    <col min="2308" max="2308" width="14.7109375" style="60" customWidth="1"/>
    <col min="2309" max="2309" width="20.28515625" style="60" customWidth="1"/>
    <col min="2310" max="2310" width="19.85546875" style="60" customWidth="1"/>
    <col min="2311" max="2311" width="16.42578125" style="60" customWidth="1"/>
    <col min="2312" max="2312" width="15" style="60" customWidth="1"/>
    <col min="2313" max="2313" width="14.140625" style="60" customWidth="1"/>
    <col min="2314" max="2314" width="13.5703125" style="60" customWidth="1"/>
    <col min="2315" max="2315" width="13.85546875" style="60" customWidth="1"/>
    <col min="2316" max="2316" width="11.5703125" style="60" customWidth="1"/>
    <col min="2317" max="2317" width="13.5703125" style="60" customWidth="1"/>
    <col min="2318" max="2318" width="16.42578125" style="60" customWidth="1"/>
    <col min="2319" max="2319" width="18.7109375" style="60" customWidth="1"/>
    <col min="2320" max="2320" width="17.42578125" style="60" customWidth="1"/>
    <col min="2321" max="2321" width="17.28515625" style="60" customWidth="1"/>
    <col min="2322" max="2332" width="15.7109375" style="60" customWidth="1"/>
    <col min="2333" max="2560" width="11.42578125" style="60"/>
    <col min="2561" max="2561" width="4.140625" style="60" customWidth="1"/>
    <col min="2562" max="2562" width="5.28515625" style="60" customWidth="1"/>
    <col min="2563" max="2563" width="13" style="60" customWidth="1"/>
    <col min="2564" max="2564" width="14.7109375" style="60" customWidth="1"/>
    <col min="2565" max="2565" width="20.28515625" style="60" customWidth="1"/>
    <col min="2566" max="2566" width="19.85546875" style="60" customWidth="1"/>
    <col min="2567" max="2567" width="16.42578125" style="60" customWidth="1"/>
    <col min="2568" max="2568" width="15" style="60" customWidth="1"/>
    <col min="2569" max="2569" width="14.140625" style="60" customWidth="1"/>
    <col min="2570" max="2570" width="13.5703125" style="60" customWidth="1"/>
    <col min="2571" max="2571" width="13.85546875" style="60" customWidth="1"/>
    <col min="2572" max="2572" width="11.5703125" style="60" customWidth="1"/>
    <col min="2573" max="2573" width="13.5703125" style="60" customWidth="1"/>
    <col min="2574" max="2574" width="16.42578125" style="60" customWidth="1"/>
    <col min="2575" max="2575" width="18.7109375" style="60" customWidth="1"/>
    <col min="2576" max="2576" width="17.42578125" style="60" customWidth="1"/>
    <col min="2577" max="2577" width="17.28515625" style="60" customWidth="1"/>
    <col min="2578" max="2588" width="15.7109375" style="60" customWidth="1"/>
    <col min="2589" max="2816" width="11.42578125" style="60"/>
    <col min="2817" max="2817" width="4.140625" style="60" customWidth="1"/>
    <col min="2818" max="2818" width="5.28515625" style="60" customWidth="1"/>
    <col min="2819" max="2819" width="13" style="60" customWidth="1"/>
    <col min="2820" max="2820" width="14.7109375" style="60" customWidth="1"/>
    <col min="2821" max="2821" width="20.28515625" style="60" customWidth="1"/>
    <col min="2822" max="2822" width="19.85546875" style="60" customWidth="1"/>
    <col min="2823" max="2823" width="16.42578125" style="60" customWidth="1"/>
    <col min="2824" max="2824" width="15" style="60" customWidth="1"/>
    <col min="2825" max="2825" width="14.140625" style="60" customWidth="1"/>
    <col min="2826" max="2826" width="13.5703125" style="60" customWidth="1"/>
    <col min="2827" max="2827" width="13.85546875" style="60" customWidth="1"/>
    <col min="2828" max="2828" width="11.5703125" style="60" customWidth="1"/>
    <col min="2829" max="2829" width="13.5703125" style="60" customWidth="1"/>
    <col min="2830" max="2830" width="16.42578125" style="60" customWidth="1"/>
    <col min="2831" max="2831" width="18.7109375" style="60" customWidth="1"/>
    <col min="2832" max="2832" width="17.42578125" style="60" customWidth="1"/>
    <col min="2833" max="2833" width="17.28515625" style="60" customWidth="1"/>
    <col min="2834" max="2844" width="15.7109375" style="60" customWidth="1"/>
    <col min="2845" max="3072" width="11.42578125" style="60"/>
    <col min="3073" max="3073" width="4.140625" style="60" customWidth="1"/>
    <col min="3074" max="3074" width="5.28515625" style="60" customWidth="1"/>
    <col min="3075" max="3075" width="13" style="60" customWidth="1"/>
    <col min="3076" max="3076" width="14.7109375" style="60" customWidth="1"/>
    <col min="3077" max="3077" width="20.28515625" style="60" customWidth="1"/>
    <col min="3078" max="3078" width="19.85546875" style="60" customWidth="1"/>
    <col min="3079" max="3079" width="16.42578125" style="60" customWidth="1"/>
    <col min="3080" max="3080" width="15" style="60" customWidth="1"/>
    <col min="3081" max="3081" width="14.140625" style="60" customWidth="1"/>
    <col min="3082" max="3082" width="13.5703125" style="60" customWidth="1"/>
    <col min="3083" max="3083" width="13.85546875" style="60" customWidth="1"/>
    <col min="3084" max="3084" width="11.5703125" style="60" customWidth="1"/>
    <col min="3085" max="3085" width="13.5703125" style="60" customWidth="1"/>
    <col min="3086" max="3086" width="16.42578125" style="60" customWidth="1"/>
    <col min="3087" max="3087" width="18.7109375" style="60" customWidth="1"/>
    <col min="3088" max="3088" width="17.42578125" style="60" customWidth="1"/>
    <col min="3089" max="3089" width="17.28515625" style="60" customWidth="1"/>
    <col min="3090" max="3100" width="15.7109375" style="60" customWidth="1"/>
    <col min="3101" max="3328" width="11.42578125" style="60"/>
    <col min="3329" max="3329" width="4.140625" style="60" customWidth="1"/>
    <col min="3330" max="3330" width="5.28515625" style="60" customWidth="1"/>
    <col min="3331" max="3331" width="13" style="60" customWidth="1"/>
    <col min="3332" max="3332" width="14.7109375" style="60" customWidth="1"/>
    <col min="3333" max="3333" width="20.28515625" style="60" customWidth="1"/>
    <col min="3334" max="3334" width="19.85546875" style="60" customWidth="1"/>
    <col min="3335" max="3335" width="16.42578125" style="60" customWidth="1"/>
    <col min="3336" max="3336" width="15" style="60" customWidth="1"/>
    <col min="3337" max="3337" width="14.140625" style="60" customWidth="1"/>
    <col min="3338" max="3338" width="13.5703125" style="60" customWidth="1"/>
    <col min="3339" max="3339" width="13.85546875" style="60" customWidth="1"/>
    <col min="3340" max="3340" width="11.5703125" style="60" customWidth="1"/>
    <col min="3341" max="3341" width="13.5703125" style="60" customWidth="1"/>
    <col min="3342" max="3342" width="16.42578125" style="60" customWidth="1"/>
    <col min="3343" max="3343" width="18.7109375" style="60" customWidth="1"/>
    <col min="3344" max="3344" width="17.42578125" style="60" customWidth="1"/>
    <col min="3345" max="3345" width="17.28515625" style="60" customWidth="1"/>
    <col min="3346" max="3356" width="15.7109375" style="60" customWidth="1"/>
    <col min="3357" max="3584" width="11.42578125" style="60"/>
    <col min="3585" max="3585" width="4.140625" style="60" customWidth="1"/>
    <col min="3586" max="3586" width="5.28515625" style="60" customWidth="1"/>
    <col min="3587" max="3587" width="13" style="60" customWidth="1"/>
    <col min="3588" max="3588" width="14.7109375" style="60" customWidth="1"/>
    <col min="3589" max="3589" width="20.28515625" style="60" customWidth="1"/>
    <col min="3590" max="3590" width="19.85546875" style="60" customWidth="1"/>
    <col min="3591" max="3591" width="16.42578125" style="60" customWidth="1"/>
    <col min="3592" max="3592" width="15" style="60" customWidth="1"/>
    <col min="3593" max="3593" width="14.140625" style="60" customWidth="1"/>
    <col min="3594" max="3594" width="13.5703125" style="60" customWidth="1"/>
    <col min="3595" max="3595" width="13.85546875" style="60" customWidth="1"/>
    <col min="3596" max="3596" width="11.5703125" style="60" customWidth="1"/>
    <col min="3597" max="3597" width="13.5703125" style="60" customWidth="1"/>
    <col min="3598" max="3598" width="16.42578125" style="60" customWidth="1"/>
    <col min="3599" max="3599" width="18.7109375" style="60" customWidth="1"/>
    <col min="3600" max="3600" width="17.42578125" style="60" customWidth="1"/>
    <col min="3601" max="3601" width="17.28515625" style="60" customWidth="1"/>
    <col min="3602" max="3612" width="15.7109375" style="60" customWidth="1"/>
    <col min="3613" max="3840" width="11.42578125" style="60"/>
    <col min="3841" max="3841" width="4.140625" style="60" customWidth="1"/>
    <col min="3842" max="3842" width="5.28515625" style="60" customWidth="1"/>
    <col min="3843" max="3843" width="13" style="60" customWidth="1"/>
    <col min="3844" max="3844" width="14.7109375" style="60" customWidth="1"/>
    <col min="3845" max="3845" width="20.28515625" style="60" customWidth="1"/>
    <col min="3846" max="3846" width="19.85546875" style="60" customWidth="1"/>
    <col min="3847" max="3847" width="16.42578125" style="60" customWidth="1"/>
    <col min="3848" max="3848" width="15" style="60" customWidth="1"/>
    <col min="3849" max="3849" width="14.140625" style="60" customWidth="1"/>
    <col min="3850" max="3850" width="13.5703125" style="60" customWidth="1"/>
    <col min="3851" max="3851" width="13.85546875" style="60" customWidth="1"/>
    <col min="3852" max="3852" width="11.5703125" style="60" customWidth="1"/>
    <col min="3853" max="3853" width="13.5703125" style="60" customWidth="1"/>
    <col min="3854" max="3854" width="16.42578125" style="60" customWidth="1"/>
    <col min="3855" max="3855" width="18.7109375" style="60" customWidth="1"/>
    <col min="3856" max="3856" width="17.42578125" style="60" customWidth="1"/>
    <col min="3857" max="3857" width="17.28515625" style="60" customWidth="1"/>
    <col min="3858" max="3868" width="15.7109375" style="60" customWidth="1"/>
    <col min="3869" max="4096" width="11.42578125" style="60"/>
    <col min="4097" max="4097" width="4.140625" style="60" customWidth="1"/>
    <col min="4098" max="4098" width="5.28515625" style="60" customWidth="1"/>
    <col min="4099" max="4099" width="13" style="60" customWidth="1"/>
    <col min="4100" max="4100" width="14.7109375" style="60" customWidth="1"/>
    <col min="4101" max="4101" width="20.28515625" style="60" customWidth="1"/>
    <col min="4102" max="4102" width="19.85546875" style="60" customWidth="1"/>
    <col min="4103" max="4103" width="16.42578125" style="60" customWidth="1"/>
    <col min="4104" max="4104" width="15" style="60" customWidth="1"/>
    <col min="4105" max="4105" width="14.140625" style="60" customWidth="1"/>
    <col min="4106" max="4106" width="13.5703125" style="60" customWidth="1"/>
    <col min="4107" max="4107" width="13.85546875" style="60" customWidth="1"/>
    <col min="4108" max="4108" width="11.5703125" style="60" customWidth="1"/>
    <col min="4109" max="4109" width="13.5703125" style="60" customWidth="1"/>
    <col min="4110" max="4110" width="16.42578125" style="60" customWidth="1"/>
    <col min="4111" max="4111" width="18.7109375" style="60" customWidth="1"/>
    <col min="4112" max="4112" width="17.42578125" style="60" customWidth="1"/>
    <col min="4113" max="4113" width="17.28515625" style="60" customWidth="1"/>
    <col min="4114" max="4124" width="15.7109375" style="60" customWidth="1"/>
    <col min="4125" max="4352" width="11.42578125" style="60"/>
    <col min="4353" max="4353" width="4.140625" style="60" customWidth="1"/>
    <col min="4354" max="4354" width="5.28515625" style="60" customWidth="1"/>
    <col min="4355" max="4355" width="13" style="60" customWidth="1"/>
    <col min="4356" max="4356" width="14.7109375" style="60" customWidth="1"/>
    <col min="4357" max="4357" width="20.28515625" style="60" customWidth="1"/>
    <col min="4358" max="4358" width="19.85546875" style="60" customWidth="1"/>
    <col min="4359" max="4359" width="16.42578125" style="60" customWidth="1"/>
    <col min="4360" max="4360" width="15" style="60" customWidth="1"/>
    <col min="4361" max="4361" width="14.140625" style="60" customWidth="1"/>
    <col min="4362" max="4362" width="13.5703125" style="60" customWidth="1"/>
    <col min="4363" max="4363" width="13.85546875" style="60" customWidth="1"/>
    <col min="4364" max="4364" width="11.5703125" style="60" customWidth="1"/>
    <col min="4365" max="4365" width="13.5703125" style="60" customWidth="1"/>
    <col min="4366" max="4366" width="16.42578125" style="60" customWidth="1"/>
    <col min="4367" max="4367" width="18.7109375" style="60" customWidth="1"/>
    <col min="4368" max="4368" width="17.42578125" style="60" customWidth="1"/>
    <col min="4369" max="4369" width="17.28515625" style="60" customWidth="1"/>
    <col min="4370" max="4380" width="15.7109375" style="60" customWidth="1"/>
    <col min="4381" max="4608" width="11.42578125" style="60"/>
    <col min="4609" max="4609" width="4.140625" style="60" customWidth="1"/>
    <col min="4610" max="4610" width="5.28515625" style="60" customWidth="1"/>
    <col min="4611" max="4611" width="13" style="60" customWidth="1"/>
    <col min="4612" max="4612" width="14.7109375" style="60" customWidth="1"/>
    <col min="4613" max="4613" width="20.28515625" style="60" customWidth="1"/>
    <col min="4614" max="4614" width="19.85546875" style="60" customWidth="1"/>
    <col min="4615" max="4615" width="16.42578125" style="60" customWidth="1"/>
    <col min="4616" max="4616" width="15" style="60" customWidth="1"/>
    <col min="4617" max="4617" width="14.140625" style="60" customWidth="1"/>
    <col min="4618" max="4618" width="13.5703125" style="60" customWidth="1"/>
    <col min="4619" max="4619" width="13.85546875" style="60" customWidth="1"/>
    <col min="4620" max="4620" width="11.5703125" style="60" customWidth="1"/>
    <col min="4621" max="4621" width="13.5703125" style="60" customWidth="1"/>
    <col min="4622" max="4622" width="16.42578125" style="60" customWidth="1"/>
    <col min="4623" max="4623" width="18.7109375" style="60" customWidth="1"/>
    <col min="4624" max="4624" width="17.42578125" style="60" customWidth="1"/>
    <col min="4625" max="4625" width="17.28515625" style="60" customWidth="1"/>
    <col min="4626" max="4636" width="15.7109375" style="60" customWidth="1"/>
    <col min="4637" max="4864" width="11.42578125" style="60"/>
    <col min="4865" max="4865" width="4.140625" style="60" customWidth="1"/>
    <col min="4866" max="4866" width="5.28515625" style="60" customWidth="1"/>
    <col min="4867" max="4867" width="13" style="60" customWidth="1"/>
    <col min="4868" max="4868" width="14.7109375" style="60" customWidth="1"/>
    <col min="4869" max="4869" width="20.28515625" style="60" customWidth="1"/>
    <col min="4870" max="4870" width="19.85546875" style="60" customWidth="1"/>
    <col min="4871" max="4871" width="16.42578125" style="60" customWidth="1"/>
    <col min="4872" max="4872" width="15" style="60" customWidth="1"/>
    <col min="4873" max="4873" width="14.140625" style="60" customWidth="1"/>
    <col min="4874" max="4874" width="13.5703125" style="60" customWidth="1"/>
    <col min="4875" max="4875" width="13.85546875" style="60" customWidth="1"/>
    <col min="4876" max="4876" width="11.5703125" style="60" customWidth="1"/>
    <col min="4877" max="4877" width="13.5703125" style="60" customWidth="1"/>
    <col min="4878" max="4878" width="16.42578125" style="60" customWidth="1"/>
    <col min="4879" max="4879" width="18.7109375" style="60" customWidth="1"/>
    <col min="4880" max="4880" width="17.42578125" style="60" customWidth="1"/>
    <col min="4881" max="4881" width="17.28515625" style="60" customWidth="1"/>
    <col min="4882" max="4892" width="15.7109375" style="60" customWidth="1"/>
    <col min="4893" max="5120" width="11.42578125" style="60"/>
    <col min="5121" max="5121" width="4.140625" style="60" customWidth="1"/>
    <col min="5122" max="5122" width="5.28515625" style="60" customWidth="1"/>
    <col min="5123" max="5123" width="13" style="60" customWidth="1"/>
    <col min="5124" max="5124" width="14.7109375" style="60" customWidth="1"/>
    <col min="5125" max="5125" width="20.28515625" style="60" customWidth="1"/>
    <col min="5126" max="5126" width="19.85546875" style="60" customWidth="1"/>
    <col min="5127" max="5127" width="16.42578125" style="60" customWidth="1"/>
    <col min="5128" max="5128" width="15" style="60" customWidth="1"/>
    <col min="5129" max="5129" width="14.140625" style="60" customWidth="1"/>
    <col min="5130" max="5130" width="13.5703125" style="60" customWidth="1"/>
    <col min="5131" max="5131" width="13.85546875" style="60" customWidth="1"/>
    <col min="5132" max="5132" width="11.5703125" style="60" customWidth="1"/>
    <col min="5133" max="5133" width="13.5703125" style="60" customWidth="1"/>
    <col min="5134" max="5134" width="16.42578125" style="60" customWidth="1"/>
    <col min="5135" max="5135" width="18.7109375" style="60" customWidth="1"/>
    <col min="5136" max="5136" width="17.42578125" style="60" customWidth="1"/>
    <col min="5137" max="5137" width="17.28515625" style="60" customWidth="1"/>
    <col min="5138" max="5148" width="15.7109375" style="60" customWidth="1"/>
    <col min="5149" max="5376" width="11.42578125" style="60"/>
    <col min="5377" max="5377" width="4.140625" style="60" customWidth="1"/>
    <col min="5378" max="5378" width="5.28515625" style="60" customWidth="1"/>
    <col min="5379" max="5379" width="13" style="60" customWidth="1"/>
    <col min="5380" max="5380" width="14.7109375" style="60" customWidth="1"/>
    <col min="5381" max="5381" width="20.28515625" style="60" customWidth="1"/>
    <col min="5382" max="5382" width="19.85546875" style="60" customWidth="1"/>
    <col min="5383" max="5383" width="16.42578125" style="60" customWidth="1"/>
    <col min="5384" max="5384" width="15" style="60" customWidth="1"/>
    <col min="5385" max="5385" width="14.140625" style="60" customWidth="1"/>
    <col min="5386" max="5386" width="13.5703125" style="60" customWidth="1"/>
    <col min="5387" max="5387" width="13.85546875" style="60" customWidth="1"/>
    <col min="5388" max="5388" width="11.5703125" style="60" customWidth="1"/>
    <col min="5389" max="5389" width="13.5703125" style="60" customWidth="1"/>
    <col min="5390" max="5390" width="16.42578125" style="60" customWidth="1"/>
    <col min="5391" max="5391" width="18.7109375" style="60" customWidth="1"/>
    <col min="5392" max="5392" width="17.42578125" style="60" customWidth="1"/>
    <col min="5393" max="5393" width="17.28515625" style="60" customWidth="1"/>
    <col min="5394" max="5404" width="15.7109375" style="60" customWidth="1"/>
    <col min="5405" max="5632" width="11.42578125" style="60"/>
    <col min="5633" max="5633" width="4.140625" style="60" customWidth="1"/>
    <col min="5634" max="5634" width="5.28515625" style="60" customWidth="1"/>
    <col min="5635" max="5635" width="13" style="60" customWidth="1"/>
    <col min="5636" max="5636" width="14.7109375" style="60" customWidth="1"/>
    <col min="5637" max="5637" width="20.28515625" style="60" customWidth="1"/>
    <col min="5638" max="5638" width="19.85546875" style="60" customWidth="1"/>
    <col min="5639" max="5639" width="16.42578125" style="60" customWidth="1"/>
    <col min="5640" max="5640" width="15" style="60" customWidth="1"/>
    <col min="5641" max="5641" width="14.140625" style="60" customWidth="1"/>
    <col min="5642" max="5642" width="13.5703125" style="60" customWidth="1"/>
    <col min="5643" max="5643" width="13.85546875" style="60" customWidth="1"/>
    <col min="5644" max="5644" width="11.5703125" style="60" customWidth="1"/>
    <col min="5645" max="5645" width="13.5703125" style="60" customWidth="1"/>
    <col min="5646" max="5646" width="16.42578125" style="60" customWidth="1"/>
    <col min="5647" max="5647" width="18.7109375" style="60" customWidth="1"/>
    <col min="5648" max="5648" width="17.42578125" style="60" customWidth="1"/>
    <col min="5649" max="5649" width="17.28515625" style="60" customWidth="1"/>
    <col min="5650" max="5660" width="15.7109375" style="60" customWidth="1"/>
    <col min="5661" max="5888" width="11.42578125" style="60"/>
    <col min="5889" max="5889" width="4.140625" style="60" customWidth="1"/>
    <col min="5890" max="5890" width="5.28515625" style="60" customWidth="1"/>
    <col min="5891" max="5891" width="13" style="60" customWidth="1"/>
    <col min="5892" max="5892" width="14.7109375" style="60" customWidth="1"/>
    <col min="5893" max="5893" width="20.28515625" style="60" customWidth="1"/>
    <col min="5894" max="5894" width="19.85546875" style="60" customWidth="1"/>
    <col min="5895" max="5895" width="16.42578125" style="60" customWidth="1"/>
    <col min="5896" max="5896" width="15" style="60" customWidth="1"/>
    <col min="5897" max="5897" width="14.140625" style="60" customWidth="1"/>
    <col min="5898" max="5898" width="13.5703125" style="60" customWidth="1"/>
    <col min="5899" max="5899" width="13.85546875" style="60" customWidth="1"/>
    <col min="5900" max="5900" width="11.5703125" style="60" customWidth="1"/>
    <col min="5901" max="5901" width="13.5703125" style="60" customWidth="1"/>
    <col min="5902" max="5902" width="16.42578125" style="60" customWidth="1"/>
    <col min="5903" max="5903" width="18.7109375" style="60" customWidth="1"/>
    <col min="5904" max="5904" width="17.42578125" style="60" customWidth="1"/>
    <col min="5905" max="5905" width="17.28515625" style="60" customWidth="1"/>
    <col min="5906" max="5916" width="15.7109375" style="60" customWidth="1"/>
    <col min="5917" max="6144" width="11.42578125" style="60"/>
    <col min="6145" max="6145" width="4.140625" style="60" customWidth="1"/>
    <col min="6146" max="6146" width="5.28515625" style="60" customWidth="1"/>
    <col min="6147" max="6147" width="13" style="60" customWidth="1"/>
    <col min="6148" max="6148" width="14.7109375" style="60" customWidth="1"/>
    <col min="6149" max="6149" width="20.28515625" style="60" customWidth="1"/>
    <col min="6150" max="6150" width="19.85546875" style="60" customWidth="1"/>
    <col min="6151" max="6151" width="16.42578125" style="60" customWidth="1"/>
    <col min="6152" max="6152" width="15" style="60" customWidth="1"/>
    <col min="6153" max="6153" width="14.140625" style="60" customWidth="1"/>
    <col min="6154" max="6154" width="13.5703125" style="60" customWidth="1"/>
    <col min="6155" max="6155" width="13.85546875" style="60" customWidth="1"/>
    <col min="6156" max="6156" width="11.5703125" style="60" customWidth="1"/>
    <col min="6157" max="6157" width="13.5703125" style="60" customWidth="1"/>
    <col min="6158" max="6158" width="16.42578125" style="60" customWidth="1"/>
    <col min="6159" max="6159" width="18.7109375" style="60" customWidth="1"/>
    <col min="6160" max="6160" width="17.42578125" style="60" customWidth="1"/>
    <col min="6161" max="6161" width="17.28515625" style="60" customWidth="1"/>
    <col min="6162" max="6172" width="15.7109375" style="60" customWidth="1"/>
    <col min="6173" max="6400" width="11.42578125" style="60"/>
    <col min="6401" max="6401" width="4.140625" style="60" customWidth="1"/>
    <col min="6402" max="6402" width="5.28515625" style="60" customWidth="1"/>
    <col min="6403" max="6403" width="13" style="60" customWidth="1"/>
    <col min="6404" max="6404" width="14.7109375" style="60" customWidth="1"/>
    <col min="6405" max="6405" width="20.28515625" style="60" customWidth="1"/>
    <col min="6406" max="6406" width="19.85546875" style="60" customWidth="1"/>
    <col min="6407" max="6407" width="16.42578125" style="60" customWidth="1"/>
    <col min="6408" max="6408" width="15" style="60" customWidth="1"/>
    <col min="6409" max="6409" width="14.140625" style="60" customWidth="1"/>
    <col min="6410" max="6410" width="13.5703125" style="60" customWidth="1"/>
    <col min="6411" max="6411" width="13.85546875" style="60" customWidth="1"/>
    <col min="6412" max="6412" width="11.5703125" style="60" customWidth="1"/>
    <col min="6413" max="6413" width="13.5703125" style="60" customWidth="1"/>
    <col min="6414" max="6414" width="16.42578125" style="60" customWidth="1"/>
    <col min="6415" max="6415" width="18.7109375" style="60" customWidth="1"/>
    <col min="6416" max="6416" width="17.42578125" style="60" customWidth="1"/>
    <col min="6417" max="6417" width="17.28515625" style="60" customWidth="1"/>
    <col min="6418" max="6428" width="15.7109375" style="60" customWidth="1"/>
    <col min="6429" max="6656" width="11.42578125" style="60"/>
    <col min="6657" max="6657" width="4.140625" style="60" customWidth="1"/>
    <col min="6658" max="6658" width="5.28515625" style="60" customWidth="1"/>
    <col min="6659" max="6659" width="13" style="60" customWidth="1"/>
    <col min="6660" max="6660" width="14.7109375" style="60" customWidth="1"/>
    <col min="6661" max="6661" width="20.28515625" style="60" customWidth="1"/>
    <col min="6662" max="6662" width="19.85546875" style="60" customWidth="1"/>
    <col min="6663" max="6663" width="16.42578125" style="60" customWidth="1"/>
    <col min="6664" max="6664" width="15" style="60" customWidth="1"/>
    <col min="6665" max="6665" width="14.140625" style="60" customWidth="1"/>
    <col min="6666" max="6666" width="13.5703125" style="60" customWidth="1"/>
    <col min="6667" max="6667" width="13.85546875" style="60" customWidth="1"/>
    <col min="6668" max="6668" width="11.5703125" style="60" customWidth="1"/>
    <col min="6669" max="6669" width="13.5703125" style="60" customWidth="1"/>
    <col min="6670" max="6670" width="16.42578125" style="60" customWidth="1"/>
    <col min="6671" max="6671" width="18.7109375" style="60" customWidth="1"/>
    <col min="6672" max="6672" width="17.42578125" style="60" customWidth="1"/>
    <col min="6673" max="6673" width="17.28515625" style="60" customWidth="1"/>
    <col min="6674" max="6684" width="15.7109375" style="60" customWidth="1"/>
    <col min="6685" max="6912" width="11.42578125" style="60"/>
    <col min="6913" max="6913" width="4.140625" style="60" customWidth="1"/>
    <col min="6914" max="6914" width="5.28515625" style="60" customWidth="1"/>
    <col min="6915" max="6915" width="13" style="60" customWidth="1"/>
    <col min="6916" max="6916" width="14.7109375" style="60" customWidth="1"/>
    <col min="6917" max="6917" width="20.28515625" style="60" customWidth="1"/>
    <col min="6918" max="6918" width="19.85546875" style="60" customWidth="1"/>
    <col min="6919" max="6919" width="16.42578125" style="60" customWidth="1"/>
    <col min="6920" max="6920" width="15" style="60" customWidth="1"/>
    <col min="6921" max="6921" width="14.140625" style="60" customWidth="1"/>
    <col min="6922" max="6922" width="13.5703125" style="60" customWidth="1"/>
    <col min="6923" max="6923" width="13.85546875" style="60" customWidth="1"/>
    <col min="6924" max="6924" width="11.5703125" style="60" customWidth="1"/>
    <col min="6925" max="6925" width="13.5703125" style="60" customWidth="1"/>
    <col min="6926" max="6926" width="16.42578125" style="60" customWidth="1"/>
    <col min="6927" max="6927" width="18.7109375" style="60" customWidth="1"/>
    <col min="6928" max="6928" width="17.42578125" style="60" customWidth="1"/>
    <col min="6929" max="6929" width="17.28515625" style="60" customWidth="1"/>
    <col min="6930" max="6940" width="15.7109375" style="60" customWidth="1"/>
    <col min="6941" max="7168" width="11.42578125" style="60"/>
    <col min="7169" max="7169" width="4.140625" style="60" customWidth="1"/>
    <col min="7170" max="7170" width="5.28515625" style="60" customWidth="1"/>
    <col min="7171" max="7171" width="13" style="60" customWidth="1"/>
    <col min="7172" max="7172" width="14.7109375" style="60" customWidth="1"/>
    <col min="7173" max="7173" width="20.28515625" style="60" customWidth="1"/>
    <col min="7174" max="7174" width="19.85546875" style="60" customWidth="1"/>
    <col min="7175" max="7175" width="16.42578125" style="60" customWidth="1"/>
    <col min="7176" max="7176" width="15" style="60" customWidth="1"/>
    <col min="7177" max="7177" width="14.140625" style="60" customWidth="1"/>
    <col min="7178" max="7178" width="13.5703125" style="60" customWidth="1"/>
    <col min="7179" max="7179" width="13.85546875" style="60" customWidth="1"/>
    <col min="7180" max="7180" width="11.5703125" style="60" customWidth="1"/>
    <col min="7181" max="7181" width="13.5703125" style="60" customWidth="1"/>
    <col min="7182" max="7182" width="16.42578125" style="60" customWidth="1"/>
    <col min="7183" max="7183" width="18.7109375" style="60" customWidth="1"/>
    <col min="7184" max="7184" width="17.42578125" style="60" customWidth="1"/>
    <col min="7185" max="7185" width="17.28515625" style="60" customWidth="1"/>
    <col min="7186" max="7196" width="15.7109375" style="60" customWidth="1"/>
    <col min="7197" max="7424" width="11.42578125" style="60"/>
    <col min="7425" max="7425" width="4.140625" style="60" customWidth="1"/>
    <col min="7426" max="7426" width="5.28515625" style="60" customWidth="1"/>
    <col min="7427" max="7427" width="13" style="60" customWidth="1"/>
    <col min="7428" max="7428" width="14.7109375" style="60" customWidth="1"/>
    <col min="7429" max="7429" width="20.28515625" style="60" customWidth="1"/>
    <col min="7430" max="7430" width="19.85546875" style="60" customWidth="1"/>
    <col min="7431" max="7431" width="16.42578125" style="60" customWidth="1"/>
    <col min="7432" max="7432" width="15" style="60" customWidth="1"/>
    <col min="7433" max="7433" width="14.140625" style="60" customWidth="1"/>
    <col min="7434" max="7434" width="13.5703125" style="60" customWidth="1"/>
    <col min="7435" max="7435" width="13.85546875" style="60" customWidth="1"/>
    <col min="7436" max="7436" width="11.5703125" style="60" customWidth="1"/>
    <col min="7437" max="7437" width="13.5703125" style="60" customWidth="1"/>
    <col min="7438" max="7438" width="16.42578125" style="60" customWidth="1"/>
    <col min="7439" max="7439" width="18.7109375" style="60" customWidth="1"/>
    <col min="7440" max="7440" width="17.42578125" style="60" customWidth="1"/>
    <col min="7441" max="7441" width="17.28515625" style="60" customWidth="1"/>
    <col min="7442" max="7452" width="15.7109375" style="60" customWidth="1"/>
    <col min="7453" max="7680" width="11.42578125" style="60"/>
    <col min="7681" max="7681" width="4.140625" style="60" customWidth="1"/>
    <col min="7682" max="7682" width="5.28515625" style="60" customWidth="1"/>
    <col min="7683" max="7683" width="13" style="60" customWidth="1"/>
    <col min="7684" max="7684" width="14.7109375" style="60" customWidth="1"/>
    <col min="7685" max="7685" width="20.28515625" style="60" customWidth="1"/>
    <col min="7686" max="7686" width="19.85546875" style="60" customWidth="1"/>
    <col min="7687" max="7687" width="16.42578125" style="60" customWidth="1"/>
    <col min="7688" max="7688" width="15" style="60" customWidth="1"/>
    <col min="7689" max="7689" width="14.140625" style="60" customWidth="1"/>
    <col min="7690" max="7690" width="13.5703125" style="60" customWidth="1"/>
    <col min="7691" max="7691" width="13.85546875" style="60" customWidth="1"/>
    <col min="7692" max="7692" width="11.5703125" style="60" customWidth="1"/>
    <col min="7693" max="7693" width="13.5703125" style="60" customWidth="1"/>
    <col min="7694" max="7694" width="16.42578125" style="60" customWidth="1"/>
    <col min="7695" max="7695" width="18.7109375" style="60" customWidth="1"/>
    <col min="7696" max="7696" width="17.42578125" style="60" customWidth="1"/>
    <col min="7697" max="7697" width="17.28515625" style="60" customWidth="1"/>
    <col min="7698" max="7708" width="15.7109375" style="60" customWidth="1"/>
    <col min="7709" max="7936" width="11.42578125" style="60"/>
    <col min="7937" max="7937" width="4.140625" style="60" customWidth="1"/>
    <col min="7938" max="7938" width="5.28515625" style="60" customWidth="1"/>
    <col min="7939" max="7939" width="13" style="60" customWidth="1"/>
    <col min="7940" max="7940" width="14.7109375" style="60" customWidth="1"/>
    <col min="7941" max="7941" width="20.28515625" style="60" customWidth="1"/>
    <col min="7942" max="7942" width="19.85546875" style="60" customWidth="1"/>
    <col min="7943" max="7943" width="16.42578125" style="60" customWidth="1"/>
    <col min="7944" max="7944" width="15" style="60" customWidth="1"/>
    <col min="7945" max="7945" width="14.140625" style="60" customWidth="1"/>
    <col min="7946" max="7946" width="13.5703125" style="60" customWidth="1"/>
    <col min="7947" max="7947" width="13.85546875" style="60" customWidth="1"/>
    <col min="7948" max="7948" width="11.5703125" style="60" customWidth="1"/>
    <col min="7949" max="7949" width="13.5703125" style="60" customWidth="1"/>
    <col min="7950" max="7950" width="16.42578125" style="60" customWidth="1"/>
    <col min="7951" max="7951" width="18.7109375" style="60" customWidth="1"/>
    <col min="7952" max="7952" width="17.42578125" style="60" customWidth="1"/>
    <col min="7953" max="7953" width="17.28515625" style="60" customWidth="1"/>
    <col min="7954" max="7964" width="15.7109375" style="60" customWidth="1"/>
    <col min="7965" max="8192" width="11.42578125" style="60"/>
    <col min="8193" max="8193" width="4.140625" style="60" customWidth="1"/>
    <col min="8194" max="8194" width="5.28515625" style="60" customWidth="1"/>
    <col min="8195" max="8195" width="13" style="60" customWidth="1"/>
    <col min="8196" max="8196" width="14.7109375" style="60" customWidth="1"/>
    <col min="8197" max="8197" width="20.28515625" style="60" customWidth="1"/>
    <col min="8198" max="8198" width="19.85546875" style="60" customWidth="1"/>
    <col min="8199" max="8199" width="16.42578125" style="60" customWidth="1"/>
    <col min="8200" max="8200" width="15" style="60" customWidth="1"/>
    <col min="8201" max="8201" width="14.140625" style="60" customWidth="1"/>
    <col min="8202" max="8202" width="13.5703125" style="60" customWidth="1"/>
    <col min="8203" max="8203" width="13.85546875" style="60" customWidth="1"/>
    <col min="8204" max="8204" width="11.5703125" style="60" customWidth="1"/>
    <col min="8205" max="8205" width="13.5703125" style="60" customWidth="1"/>
    <col min="8206" max="8206" width="16.42578125" style="60" customWidth="1"/>
    <col min="8207" max="8207" width="18.7109375" style="60" customWidth="1"/>
    <col min="8208" max="8208" width="17.42578125" style="60" customWidth="1"/>
    <col min="8209" max="8209" width="17.28515625" style="60" customWidth="1"/>
    <col min="8210" max="8220" width="15.7109375" style="60" customWidth="1"/>
    <col min="8221" max="8448" width="11.42578125" style="60"/>
    <col min="8449" max="8449" width="4.140625" style="60" customWidth="1"/>
    <col min="8450" max="8450" width="5.28515625" style="60" customWidth="1"/>
    <col min="8451" max="8451" width="13" style="60" customWidth="1"/>
    <col min="8452" max="8452" width="14.7109375" style="60" customWidth="1"/>
    <col min="8453" max="8453" width="20.28515625" style="60" customWidth="1"/>
    <col min="8454" max="8454" width="19.85546875" style="60" customWidth="1"/>
    <col min="8455" max="8455" width="16.42578125" style="60" customWidth="1"/>
    <col min="8456" max="8456" width="15" style="60" customWidth="1"/>
    <col min="8457" max="8457" width="14.140625" style="60" customWidth="1"/>
    <col min="8458" max="8458" width="13.5703125" style="60" customWidth="1"/>
    <col min="8459" max="8459" width="13.85546875" style="60" customWidth="1"/>
    <col min="8460" max="8460" width="11.5703125" style="60" customWidth="1"/>
    <col min="8461" max="8461" width="13.5703125" style="60" customWidth="1"/>
    <col min="8462" max="8462" width="16.42578125" style="60" customWidth="1"/>
    <col min="8463" max="8463" width="18.7109375" style="60" customWidth="1"/>
    <col min="8464" max="8464" width="17.42578125" style="60" customWidth="1"/>
    <col min="8465" max="8465" width="17.28515625" style="60" customWidth="1"/>
    <col min="8466" max="8476" width="15.7109375" style="60" customWidth="1"/>
    <col min="8477" max="8704" width="11.42578125" style="60"/>
    <col min="8705" max="8705" width="4.140625" style="60" customWidth="1"/>
    <col min="8706" max="8706" width="5.28515625" style="60" customWidth="1"/>
    <col min="8707" max="8707" width="13" style="60" customWidth="1"/>
    <col min="8708" max="8708" width="14.7109375" style="60" customWidth="1"/>
    <col min="8709" max="8709" width="20.28515625" style="60" customWidth="1"/>
    <col min="8710" max="8710" width="19.85546875" style="60" customWidth="1"/>
    <col min="8711" max="8711" width="16.42578125" style="60" customWidth="1"/>
    <col min="8712" max="8712" width="15" style="60" customWidth="1"/>
    <col min="8713" max="8713" width="14.140625" style="60" customWidth="1"/>
    <col min="8714" max="8714" width="13.5703125" style="60" customWidth="1"/>
    <col min="8715" max="8715" width="13.85546875" style="60" customWidth="1"/>
    <col min="8716" max="8716" width="11.5703125" style="60" customWidth="1"/>
    <col min="8717" max="8717" width="13.5703125" style="60" customWidth="1"/>
    <col min="8718" max="8718" width="16.42578125" style="60" customWidth="1"/>
    <col min="8719" max="8719" width="18.7109375" style="60" customWidth="1"/>
    <col min="8720" max="8720" width="17.42578125" style="60" customWidth="1"/>
    <col min="8721" max="8721" width="17.28515625" style="60" customWidth="1"/>
    <col min="8722" max="8732" width="15.7109375" style="60" customWidth="1"/>
    <col min="8733" max="8960" width="11.42578125" style="60"/>
    <col min="8961" max="8961" width="4.140625" style="60" customWidth="1"/>
    <col min="8962" max="8962" width="5.28515625" style="60" customWidth="1"/>
    <col min="8963" max="8963" width="13" style="60" customWidth="1"/>
    <col min="8964" max="8964" width="14.7109375" style="60" customWidth="1"/>
    <col min="8965" max="8965" width="20.28515625" style="60" customWidth="1"/>
    <col min="8966" max="8966" width="19.85546875" style="60" customWidth="1"/>
    <col min="8967" max="8967" width="16.42578125" style="60" customWidth="1"/>
    <col min="8968" max="8968" width="15" style="60" customWidth="1"/>
    <col min="8969" max="8969" width="14.140625" style="60" customWidth="1"/>
    <col min="8970" max="8970" width="13.5703125" style="60" customWidth="1"/>
    <col min="8971" max="8971" width="13.85546875" style="60" customWidth="1"/>
    <col min="8972" max="8972" width="11.5703125" style="60" customWidth="1"/>
    <col min="8973" max="8973" width="13.5703125" style="60" customWidth="1"/>
    <col min="8974" max="8974" width="16.42578125" style="60" customWidth="1"/>
    <col min="8975" max="8975" width="18.7109375" style="60" customWidth="1"/>
    <col min="8976" max="8976" width="17.42578125" style="60" customWidth="1"/>
    <col min="8977" max="8977" width="17.28515625" style="60" customWidth="1"/>
    <col min="8978" max="8988" width="15.7109375" style="60" customWidth="1"/>
    <col min="8989" max="9216" width="11.42578125" style="60"/>
    <col min="9217" max="9217" width="4.140625" style="60" customWidth="1"/>
    <col min="9218" max="9218" width="5.28515625" style="60" customWidth="1"/>
    <col min="9219" max="9219" width="13" style="60" customWidth="1"/>
    <col min="9220" max="9220" width="14.7109375" style="60" customWidth="1"/>
    <col min="9221" max="9221" width="20.28515625" style="60" customWidth="1"/>
    <col min="9222" max="9222" width="19.85546875" style="60" customWidth="1"/>
    <col min="9223" max="9223" width="16.42578125" style="60" customWidth="1"/>
    <col min="9224" max="9224" width="15" style="60" customWidth="1"/>
    <col min="9225" max="9225" width="14.140625" style="60" customWidth="1"/>
    <col min="9226" max="9226" width="13.5703125" style="60" customWidth="1"/>
    <col min="9227" max="9227" width="13.85546875" style="60" customWidth="1"/>
    <col min="9228" max="9228" width="11.5703125" style="60" customWidth="1"/>
    <col min="9229" max="9229" width="13.5703125" style="60" customWidth="1"/>
    <col min="9230" max="9230" width="16.42578125" style="60" customWidth="1"/>
    <col min="9231" max="9231" width="18.7109375" style="60" customWidth="1"/>
    <col min="9232" max="9232" width="17.42578125" style="60" customWidth="1"/>
    <col min="9233" max="9233" width="17.28515625" style="60" customWidth="1"/>
    <col min="9234" max="9244" width="15.7109375" style="60" customWidth="1"/>
    <col min="9245" max="9472" width="11.42578125" style="60"/>
    <col min="9473" max="9473" width="4.140625" style="60" customWidth="1"/>
    <col min="9474" max="9474" width="5.28515625" style="60" customWidth="1"/>
    <col min="9475" max="9475" width="13" style="60" customWidth="1"/>
    <col min="9476" max="9476" width="14.7109375" style="60" customWidth="1"/>
    <col min="9477" max="9477" width="20.28515625" style="60" customWidth="1"/>
    <col min="9478" max="9478" width="19.85546875" style="60" customWidth="1"/>
    <col min="9479" max="9479" width="16.42578125" style="60" customWidth="1"/>
    <col min="9480" max="9480" width="15" style="60" customWidth="1"/>
    <col min="9481" max="9481" width="14.140625" style="60" customWidth="1"/>
    <col min="9482" max="9482" width="13.5703125" style="60" customWidth="1"/>
    <col min="9483" max="9483" width="13.85546875" style="60" customWidth="1"/>
    <col min="9484" max="9484" width="11.5703125" style="60" customWidth="1"/>
    <col min="9485" max="9485" width="13.5703125" style="60" customWidth="1"/>
    <col min="9486" max="9486" width="16.42578125" style="60" customWidth="1"/>
    <col min="9487" max="9487" width="18.7109375" style="60" customWidth="1"/>
    <col min="9488" max="9488" width="17.42578125" style="60" customWidth="1"/>
    <col min="9489" max="9489" width="17.28515625" style="60" customWidth="1"/>
    <col min="9490" max="9500" width="15.7109375" style="60" customWidth="1"/>
    <col min="9501" max="9728" width="11.42578125" style="60"/>
    <col min="9729" max="9729" width="4.140625" style="60" customWidth="1"/>
    <col min="9730" max="9730" width="5.28515625" style="60" customWidth="1"/>
    <col min="9731" max="9731" width="13" style="60" customWidth="1"/>
    <col min="9732" max="9732" width="14.7109375" style="60" customWidth="1"/>
    <col min="9733" max="9733" width="20.28515625" style="60" customWidth="1"/>
    <col min="9734" max="9734" width="19.85546875" style="60" customWidth="1"/>
    <col min="9735" max="9735" width="16.42578125" style="60" customWidth="1"/>
    <col min="9736" max="9736" width="15" style="60" customWidth="1"/>
    <col min="9737" max="9737" width="14.140625" style="60" customWidth="1"/>
    <col min="9738" max="9738" width="13.5703125" style="60" customWidth="1"/>
    <col min="9739" max="9739" width="13.85546875" style="60" customWidth="1"/>
    <col min="9740" max="9740" width="11.5703125" style="60" customWidth="1"/>
    <col min="9741" max="9741" width="13.5703125" style="60" customWidth="1"/>
    <col min="9742" max="9742" width="16.42578125" style="60" customWidth="1"/>
    <col min="9743" max="9743" width="18.7109375" style="60" customWidth="1"/>
    <col min="9744" max="9744" width="17.42578125" style="60" customWidth="1"/>
    <col min="9745" max="9745" width="17.28515625" style="60" customWidth="1"/>
    <col min="9746" max="9756" width="15.7109375" style="60" customWidth="1"/>
    <col min="9757" max="9984" width="11.42578125" style="60"/>
    <col min="9985" max="9985" width="4.140625" style="60" customWidth="1"/>
    <col min="9986" max="9986" width="5.28515625" style="60" customWidth="1"/>
    <col min="9987" max="9987" width="13" style="60" customWidth="1"/>
    <col min="9988" max="9988" width="14.7109375" style="60" customWidth="1"/>
    <col min="9989" max="9989" width="20.28515625" style="60" customWidth="1"/>
    <col min="9990" max="9990" width="19.85546875" style="60" customWidth="1"/>
    <col min="9991" max="9991" width="16.42578125" style="60" customWidth="1"/>
    <col min="9992" max="9992" width="15" style="60" customWidth="1"/>
    <col min="9993" max="9993" width="14.140625" style="60" customWidth="1"/>
    <col min="9994" max="9994" width="13.5703125" style="60" customWidth="1"/>
    <col min="9995" max="9995" width="13.85546875" style="60" customWidth="1"/>
    <col min="9996" max="9996" width="11.5703125" style="60" customWidth="1"/>
    <col min="9997" max="9997" width="13.5703125" style="60" customWidth="1"/>
    <col min="9998" max="9998" width="16.42578125" style="60" customWidth="1"/>
    <col min="9999" max="9999" width="18.7109375" style="60" customWidth="1"/>
    <col min="10000" max="10000" width="17.42578125" style="60" customWidth="1"/>
    <col min="10001" max="10001" width="17.28515625" style="60" customWidth="1"/>
    <col min="10002" max="10012" width="15.7109375" style="60" customWidth="1"/>
    <col min="10013" max="10240" width="11.42578125" style="60"/>
    <col min="10241" max="10241" width="4.140625" style="60" customWidth="1"/>
    <col min="10242" max="10242" width="5.28515625" style="60" customWidth="1"/>
    <col min="10243" max="10243" width="13" style="60" customWidth="1"/>
    <col min="10244" max="10244" width="14.7109375" style="60" customWidth="1"/>
    <col min="10245" max="10245" width="20.28515625" style="60" customWidth="1"/>
    <col min="10246" max="10246" width="19.85546875" style="60" customWidth="1"/>
    <col min="10247" max="10247" width="16.42578125" style="60" customWidth="1"/>
    <col min="10248" max="10248" width="15" style="60" customWidth="1"/>
    <col min="10249" max="10249" width="14.140625" style="60" customWidth="1"/>
    <col min="10250" max="10250" width="13.5703125" style="60" customWidth="1"/>
    <col min="10251" max="10251" width="13.85546875" style="60" customWidth="1"/>
    <col min="10252" max="10252" width="11.5703125" style="60" customWidth="1"/>
    <col min="10253" max="10253" width="13.5703125" style="60" customWidth="1"/>
    <col min="10254" max="10254" width="16.42578125" style="60" customWidth="1"/>
    <col min="10255" max="10255" width="18.7109375" style="60" customWidth="1"/>
    <col min="10256" max="10256" width="17.42578125" style="60" customWidth="1"/>
    <col min="10257" max="10257" width="17.28515625" style="60" customWidth="1"/>
    <col min="10258" max="10268" width="15.7109375" style="60" customWidth="1"/>
    <col min="10269" max="10496" width="11.42578125" style="60"/>
    <col min="10497" max="10497" width="4.140625" style="60" customWidth="1"/>
    <col min="10498" max="10498" width="5.28515625" style="60" customWidth="1"/>
    <col min="10499" max="10499" width="13" style="60" customWidth="1"/>
    <col min="10500" max="10500" width="14.7109375" style="60" customWidth="1"/>
    <col min="10501" max="10501" width="20.28515625" style="60" customWidth="1"/>
    <col min="10502" max="10502" width="19.85546875" style="60" customWidth="1"/>
    <col min="10503" max="10503" width="16.42578125" style="60" customWidth="1"/>
    <col min="10504" max="10504" width="15" style="60" customWidth="1"/>
    <col min="10505" max="10505" width="14.140625" style="60" customWidth="1"/>
    <col min="10506" max="10506" width="13.5703125" style="60" customWidth="1"/>
    <col min="10507" max="10507" width="13.85546875" style="60" customWidth="1"/>
    <col min="10508" max="10508" width="11.5703125" style="60" customWidth="1"/>
    <col min="10509" max="10509" width="13.5703125" style="60" customWidth="1"/>
    <col min="10510" max="10510" width="16.42578125" style="60" customWidth="1"/>
    <col min="10511" max="10511" width="18.7109375" style="60" customWidth="1"/>
    <col min="10512" max="10512" width="17.42578125" style="60" customWidth="1"/>
    <col min="10513" max="10513" width="17.28515625" style="60" customWidth="1"/>
    <col min="10514" max="10524" width="15.7109375" style="60" customWidth="1"/>
    <col min="10525" max="10752" width="11.42578125" style="60"/>
    <col min="10753" max="10753" width="4.140625" style="60" customWidth="1"/>
    <col min="10754" max="10754" width="5.28515625" style="60" customWidth="1"/>
    <col min="10755" max="10755" width="13" style="60" customWidth="1"/>
    <col min="10756" max="10756" width="14.7109375" style="60" customWidth="1"/>
    <col min="10757" max="10757" width="20.28515625" style="60" customWidth="1"/>
    <col min="10758" max="10758" width="19.85546875" style="60" customWidth="1"/>
    <col min="10759" max="10759" width="16.42578125" style="60" customWidth="1"/>
    <col min="10760" max="10760" width="15" style="60" customWidth="1"/>
    <col min="10761" max="10761" width="14.140625" style="60" customWidth="1"/>
    <col min="10762" max="10762" width="13.5703125" style="60" customWidth="1"/>
    <col min="10763" max="10763" width="13.85546875" style="60" customWidth="1"/>
    <col min="10764" max="10764" width="11.5703125" style="60" customWidth="1"/>
    <col min="10765" max="10765" width="13.5703125" style="60" customWidth="1"/>
    <col min="10766" max="10766" width="16.42578125" style="60" customWidth="1"/>
    <col min="10767" max="10767" width="18.7109375" style="60" customWidth="1"/>
    <col min="10768" max="10768" width="17.42578125" style="60" customWidth="1"/>
    <col min="10769" max="10769" width="17.28515625" style="60" customWidth="1"/>
    <col min="10770" max="10780" width="15.7109375" style="60" customWidth="1"/>
    <col min="10781" max="11008" width="11.42578125" style="60"/>
    <col min="11009" max="11009" width="4.140625" style="60" customWidth="1"/>
    <col min="11010" max="11010" width="5.28515625" style="60" customWidth="1"/>
    <col min="11011" max="11011" width="13" style="60" customWidth="1"/>
    <col min="11012" max="11012" width="14.7109375" style="60" customWidth="1"/>
    <col min="11013" max="11013" width="20.28515625" style="60" customWidth="1"/>
    <col min="11014" max="11014" width="19.85546875" style="60" customWidth="1"/>
    <col min="11015" max="11015" width="16.42578125" style="60" customWidth="1"/>
    <col min="11016" max="11016" width="15" style="60" customWidth="1"/>
    <col min="11017" max="11017" width="14.140625" style="60" customWidth="1"/>
    <col min="11018" max="11018" width="13.5703125" style="60" customWidth="1"/>
    <col min="11019" max="11019" width="13.85546875" style="60" customWidth="1"/>
    <col min="11020" max="11020" width="11.5703125" style="60" customWidth="1"/>
    <col min="11021" max="11021" width="13.5703125" style="60" customWidth="1"/>
    <col min="11022" max="11022" width="16.42578125" style="60" customWidth="1"/>
    <col min="11023" max="11023" width="18.7109375" style="60" customWidth="1"/>
    <col min="11024" max="11024" width="17.42578125" style="60" customWidth="1"/>
    <col min="11025" max="11025" width="17.28515625" style="60" customWidth="1"/>
    <col min="11026" max="11036" width="15.7109375" style="60" customWidth="1"/>
    <col min="11037" max="11264" width="11.42578125" style="60"/>
    <col min="11265" max="11265" width="4.140625" style="60" customWidth="1"/>
    <col min="11266" max="11266" width="5.28515625" style="60" customWidth="1"/>
    <col min="11267" max="11267" width="13" style="60" customWidth="1"/>
    <col min="11268" max="11268" width="14.7109375" style="60" customWidth="1"/>
    <col min="11269" max="11269" width="20.28515625" style="60" customWidth="1"/>
    <col min="11270" max="11270" width="19.85546875" style="60" customWidth="1"/>
    <col min="11271" max="11271" width="16.42578125" style="60" customWidth="1"/>
    <col min="11272" max="11272" width="15" style="60" customWidth="1"/>
    <col min="11273" max="11273" width="14.140625" style="60" customWidth="1"/>
    <col min="11274" max="11274" width="13.5703125" style="60" customWidth="1"/>
    <col min="11275" max="11275" width="13.85546875" style="60" customWidth="1"/>
    <col min="11276" max="11276" width="11.5703125" style="60" customWidth="1"/>
    <col min="11277" max="11277" width="13.5703125" style="60" customWidth="1"/>
    <col min="11278" max="11278" width="16.42578125" style="60" customWidth="1"/>
    <col min="11279" max="11279" width="18.7109375" style="60" customWidth="1"/>
    <col min="11280" max="11280" width="17.42578125" style="60" customWidth="1"/>
    <col min="11281" max="11281" width="17.28515625" style="60" customWidth="1"/>
    <col min="11282" max="11292" width="15.7109375" style="60" customWidth="1"/>
    <col min="11293" max="11520" width="11.42578125" style="60"/>
    <col min="11521" max="11521" width="4.140625" style="60" customWidth="1"/>
    <col min="11522" max="11522" width="5.28515625" style="60" customWidth="1"/>
    <col min="11523" max="11523" width="13" style="60" customWidth="1"/>
    <col min="11524" max="11524" width="14.7109375" style="60" customWidth="1"/>
    <col min="11525" max="11525" width="20.28515625" style="60" customWidth="1"/>
    <col min="11526" max="11526" width="19.85546875" style="60" customWidth="1"/>
    <col min="11527" max="11527" width="16.42578125" style="60" customWidth="1"/>
    <col min="11528" max="11528" width="15" style="60" customWidth="1"/>
    <col min="11529" max="11529" width="14.140625" style="60" customWidth="1"/>
    <col min="11530" max="11530" width="13.5703125" style="60" customWidth="1"/>
    <col min="11531" max="11531" width="13.85546875" style="60" customWidth="1"/>
    <col min="11532" max="11532" width="11.5703125" style="60" customWidth="1"/>
    <col min="11533" max="11533" width="13.5703125" style="60" customWidth="1"/>
    <col min="11534" max="11534" width="16.42578125" style="60" customWidth="1"/>
    <col min="11535" max="11535" width="18.7109375" style="60" customWidth="1"/>
    <col min="11536" max="11536" width="17.42578125" style="60" customWidth="1"/>
    <col min="11537" max="11537" width="17.28515625" style="60" customWidth="1"/>
    <col min="11538" max="11548" width="15.7109375" style="60" customWidth="1"/>
    <col min="11549" max="11776" width="11.42578125" style="60"/>
    <col min="11777" max="11777" width="4.140625" style="60" customWidth="1"/>
    <col min="11778" max="11778" width="5.28515625" style="60" customWidth="1"/>
    <col min="11779" max="11779" width="13" style="60" customWidth="1"/>
    <col min="11780" max="11780" width="14.7109375" style="60" customWidth="1"/>
    <col min="11781" max="11781" width="20.28515625" style="60" customWidth="1"/>
    <col min="11782" max="11782" width="19.85546875" style="60" customWidth="1"/>
    <col min="11783" max="11783" width="16.42578125" style="60" customWidth="1"/>
    <col min="11784" max="11784" width="15" style="60" customWidth="1"/>
    <col min="11785" max="11785" width="14.140625" style="60" customWidth="1"/>
    <col min="11786" max="11786" width="13.5703125" style="60" customWidth="1"/>
    <col min="11787" max="11787" width="13.85546875" style="60" customWidth="1"/>
    <col min="11788" max="11788" width="11.5703125" style="60" customWidth="1"/>
    <col min="11789" max="11789" width="13.5703125" style="60" customWidth="1"/>
    <col min="11790" max="11790" width="16.42578125" style="60" customWidth="1"/>
    <col min="11791" max="11791" width="18.7109375" style="60" customWidth="1"/>
    <col min="11792" max="11792" width="17.42578125" style="60" customWidth="1"/>
    <col min="11793" max="11793" width="17.28515625" style="60" customWidth="1"/>
    <col min="11794" max="11804" width="15.7109375" style="60" customWidth="1"/>
    <col min="11805" max="12032" width="11.42578125" style="60"/>
    <col min="12033" max="12033" width="4.140625" style="60" customWidth="1"/>
    <col min="12034" max="12034" width="5.28515625" style="60" customWidth="1"/>
    <col min="12035" max="12035" width="13" style="60" customWidth="1"/>
    <col min="12036" max="12036" width="14.7109375" style="60" customWidth="1"/>
    <col min="12037" max="12037" width="20.28515625" style="60" customWidth="1"/>
    <col min="12038" max="12038" width="19.85546875" style="60" customWidth="1"/>
    <col min="12039" max="12039" width="16.42578125" style="60" customWidth="1"/>
    <col min="12040" max="12040" width="15" style="60" customWidth="1"/>
    <col min="12041" max="12041" width="14.140625" style="60" customWidth="1"/>
    <col min="12042" max="12042" width="13.5703125" style="60" customWidth="1"/>
    <col min="12043" max="12043" width="13.85546875" style="60" customWidth="1"/>
    <col min="12044" max="12044" width="11.5703125" style="60" customWidth="1"/>
    <col min="12045" max="12045" width="13.5703125" style="60" customWidth="1"/>
    <col min="12046" max="12046" width="16.42578125" style="60" customWidth="1"/>
    <col min="12047" max="12047" width="18.7109375" style="60" customWidth="1"/>
    <col min="12048" max="12048" width="17.42578125" style="60" customWidth="1"/>
    <col min="12049" max="12049" width="17.28515625" style="60" customWidth="1"/>
    <col min="12050" max="12060" width="15.7109375" style="60" customWidth="1"/>
    <col min="12061" max="12288" width="11.42578125" style="60"/>
    <col min="12289" max="12289" width="4.140625" style="60" customWidth="1"/>
    <col min="12290" max="12290" width="5.28515625" style="60" customWidth="1"/>
    <col min="12291" max="12291" width="13" style="60" customWidth="1"/>
    <col min="12292" max="12292" width="14.7109375" style="60" customWidth="1"/>
    <col min="12293" max="12293" width="20.28515625" style="60" customWidth="1"/>
    <col min="12294" max="12294" width="19.85546875" style="60" customWidth="1"/>
    <col min="12295" max="12295" width="16.42578125" style="60" customWidth="1"/>
    <col min="12296" max="12296" width="15" style="60" customWidth="1"/>
    <col min="12297" max="12297" width="14.140625" style="60" customWidth="1"/>
    <col min="12298" max="12298" width="13.5703125" style="60" customWidth="1"/>
    <col min="12299" max="12299" width="13.85546875" style="60" customWidth="1"/>
    <col min="12300" max="12300" width="11.5703125" style="60" customWidth="1"/>
    <col min="12301" max="12301" width="13.5703125" style="60" customWidth="1"/>
    <col min="12302" max="12302" width="16.42578125" style="60" customWidth="1"/>
    <col min="12303" max="12303" width="18.7109375" style="60" customWidth="1"/>
    <col min="12304" max="12304" width="17.42578125" style="60" customWidth="1"/>
    <col min="12305" max="12305" width="17.28515625" style="60" customWidth="1"/>
    <col min="12306" max="12316" width="15.7109375" style="60" customWidth="1"/>
    <col min="12317" max="12544" width="11.42578125" style="60"/>
    <col min="12545" max="12545" width="4.140625" style="60" customWidth="1"/>
    <col min="12546" max="12546" width="5.28515625" style="60" customWidth="1"/>
    <col min="12547" max="12547" width="13" style="60" customWidth="1"/>
    <col min="12548" max="12548" width="14.7109375" style="60" customWidth="1"/>
    <col min="12549" max="12549" width="20.28515625" style="60" customWidth="1"/>
    <col min="12550" max="12550" width="19.85546875" style="60" customWidth="1"/>
    <col min="12551" max="12551" width="16.42578125" style="60" customWidth="1"/>
    <col min="12552" max="12552" width="15" style="60" customWidth="1"/>
    <col min="12553" max="12553" width="14.140625" style="60" customWidth="1"/>
    <col min="12554" max="12554" width="13.5703125" style="60" customWidth="1"/>
    <col min="12555" max="12555" width="13.85546875" style="60" customWidth="1"/>
    <col min="12556" max="12556" width="11.5703125" style="60" customWidth="1"/>
    <col min="12557" max="12557" width="13.5703125" style="60" customWidth="1"/>
    <col min="12558" max="12558" width="16.42578125" style="60" customWidth="1"/>
    <col min="12559" max="12559" width="18.7109375" style="60" customWidth="1"/>
    <col min="12560" max="12560" width="17.42578125" style="60" customWidth="1"/>
    <col min="12561" max="12561" width="17.28515625" style="60" customWidth="1"/>
    <col min="12562" max="12572" width="15.7109375" style="60" customWidth="1"/>
    <col min="12573" max="12800" width="11.42578125" style="60"/>
    <col min="12801" max="12801" width="4.140625" style="60" customWidth="1"/>
    <col min="12802" max="12802" width="5.28515625" style="60" customWidth="1"/>
    <col min="12803" max="12803" width="13" style="60" customWidth="1"/>
    <col min="12804" max="12804" width="14.7109375" style="60" customWidth="1"/>
    <col min="12805" max="12805" width="20.28515625" style="60" customWidth="1"/>
    <col min="12806" max="12806" width="19.85546875" style="60" customWidth="1"/>
    <col min="12807" max="12807" width="16.42578125" style="60" customWidth="1"/>
    <col min="12808" max="12808" width="15" style="60" customWidth="1"/>
    <col min="12809" max="12809" width="14.140625" style="60" customWidth="1"/>
    <col min="12810" max="12810" width="13.5703125" style="60" customWidth="1"/>
    <col min="12811" max="12811" width="13.85546875" style="60" customWidth="1"/>
    <col min="12812" max="12812" width="11.5703125" style="60" customWidth="1"/>
    <col min="12813" max="12813" width="13.5703125" style="60" customWidth="1"/>
    <col min="12814" max="12814" width="16.42578125" style="60" customWidth="1"/>
    <col min="12815" max="12815" width="18.7109375" style="60" customWidth="1"/>
    <col min="12816" max="12816" width="17.42578125" style="60" customWidth="1"/>
    <col min="12817" max="12817" width="17.28515625" style="60" customWidth="1"/>
    <col min="12818" max="12828" width="15.7109375" style="60" customWidth="1"/>
    <col min="12829" max="13056" width="11.42578125" style="60"/>
    <col min="13057" max="13057" width="4.140625" style="60" customWidth="1"/>
    <col min="13058" max="13058" width="5.28515625" style="60" customWidth="1"/>
    <col min="13059" max="13059" width="13" style="60" customWidth="1"/>
    <col min="13060" max="13060" width="14.7109375" style="60" customWidth="1"/>
    <col min="13061" max="13061" width="20.28515625" style="60" customWidth="1"/>
    <col min="13062" max="13062" width="19.85546875" style="60" customWidth="1"/>
    <col min="13063" max="13063" width="16.42578125" style="60" customWidth="1"/>
    <col min="13064" max="13064" width="15" style="60" customWidth="1"/>
    <col min="13065" max="13065" width="14.140625" style="60" customWidth="1"/>
    <col min="13066" max="13066" width="13.5703125" style="60" customWidth="1"/>
    <col min="13067" max="13067" width="13.85546875" style="60" customWidth="1"/>
    <col min="13068" max="13068" width="11.5703125" style="60" customWidth="1"/>
    <col min="13069" max="13069" width="13.5703125" style="60" customWidth="1"/>
    <col min="13070" max="13070" width="16.42578125" style="60" customWidth="1"/>
    <col min="13071" max="13071" width="18.7109375" style="60" customWidth="1"/>
    <col min="13072" max="13072" width="17.42578125" style="60" customWidth="1"/>
    <col min="13073" max="13073" width="17.28515625" style="60" customWidth="1"/>
    <col min="13074" max="13084" width="15.7109375" style="60" customWidth="1"/>
    <col min="13085" max="13312" width="11.42578125" style="60"/>
    <col min="13313" max="13313" width="4.140625" style="60" customWidth="1"/>
    <col min="13314" max="13314" width="5.28515625" style="60" customWidth="1"/>
    <col min="13315" max="13315" width="13" style="60" customWidth="1"/>
    <col min="13316" max="13316" width="14.7109375" style="60" customWidth="1"/>
    <col min="13317" max="13317" width="20.28515625" style="60" customWidth="1"/>
    <col min="13318" max="13318" width="19.85546875" style="60" customWidth="1"/>
    <col min="13319" max="13319" width="16.42578125" style="60" customWidth="1"/>
    <col min="13320" max="13320" width="15" style="60" customWidth="1"/>
    <col min="13321" max="13321" width="14.140625" style="60" customWidth="1"/>
    <col min="13322" max="13322" width="13.5703125" style="60" customWidth="1"/>
    <col min="13323" max="13323" width="13.85546875" style="60" customWidth="1"/>
    <col min="13324" max="13324" width="11.5703125" style="60" customWidth="1"/>
    <col min="13325" max="13325" width="13.5703125" style="60" customWidth="1"/>
    <col min="13326" max="13326" width="16.42578125" style="60" customWidth="1"/>
    <col min="13327" max="13327" width="18.7109375" style="60" customWidth="1"/>
    <col min="13328" max="13328" width="17.42578125" style="60" customWidth="1"/>
    <col min="13329" max="13329" width="17.28515625" style="60" customWidth="1"/>
    <col min="13330" max="13340" width="15.7109375" style="60" customWidth="1"/>
    <col min="13341" max="13568" width="11.42578125" style="60"/>
    <col min="13569" max="13569" width="4.140625" style="60" customWidth="1"/>
    <col min="13570" max="13570" width="5.28515625" style="60" customWidth="1"/>
    <col min="13571" max="13571" width="13" style="60" customWidth="1"/>
    <col min="13572" max="13572" width="14.7109375" style="60" customWidth="1"/>
    <col min="13573" max="13573" width="20.28515625" style="60" customWidth="1"/>
    <col min="13574" max="13574" width="19.85546875" style="60" customWidth="1"/>
    <col min="13575" max="13575" width="16.42578125" style="60" customWidth="1"/>
    <col min="13576" max="13576" width="15" style="60" customWidth="1"/>
    <col min="13577" max="13577" width="14.140625" style="60" customWidth="1"/>
    <col min="13578" max="13578" width="13.5703125" style="60" customWidth="1"/>
    <col min="13579" max="13579" width="13.85546875" style="60" customWidth="1"/>
    <col min="13580" max="13580" width="11.5703125" style="60" customWidth="1"/>
    <col min="13581" max="13581" width="13.5703125" style="60" customWidth="1"/>
    <col min="13582" max="13582" width="16.42578125" style="60" customWidth="1"/>
    <col min="13583" max="13583" width="18.7109375" style="60" customWidth="1"/>
    <col min="13584" max="13584" width="17.42578125" style="60" customWidth="1"/>
    <col min="13585" max="13585" width="17.28515625" style="60" customWidth="1"/>
    <col min="13586" max="13596" width="15.7109375" style="60" customWidth="1"/>
    <col min="13597" max="13824" width="11.42578125" style="60"/>
    <col min="13825" max="13825" width="4.140625" style="60" customWidth="1"/>
    <col min="13826" max="13826" width="5.28515625" style="60" customWidth="1"/>
    <col min="13827" max="13827" width="13" style="60" customWidth="1"/>
    <col min="13828" max="13828" width="14.7109375" style="60" customWidth="1"/>
    <col min="13829" max="13829" width="20.28515625" style="60" customWidth="1"/>
    <col min="13830" max="13830" width="19.85546875" style="60" customWidth="1"/>
    <col min="13831" max="13831" width="16.42578125" style="60" customWidth="1"/>
    <col min="13832" max="13832" width="15" style="60" customWidth="1"/>
    <col min="13833" max="13833" width="14.140625" style="60" customWidth="1"/>
    <col min="13834" max="13834" width="13.5703125" style="60" customWidth="1"/>
    <col min="13835" max="13835" width="13.85546875" style="60" customWidth="1"/>
    <col min="13836" max="13836" width="11.5703125" style="60" customWidth="1"/>
    <col min="13837" max="13837" width="13.5703125" style="60" customWidth="1"/>
    <col min="13838" max="13838" width="16.42578125" style="60" customWidth="1"/>
    <col min="13839" max="13839" width="18.7109375" style="60" customWidth="1"/>
    <col min="13840" max="13840" width="17.42578125" style="60" customWidth="1"/>
    <col min="13841" max="13841" width="17.28515625" style="60" customWidth="1"/>
    <col min="13842" max="13852" width="15.7109375" style="60" customWidth="1"/>
    <col min="13853" max="14080" width="11.42578125" style="60"/>
    <col min="14081" max="14081" width="4.140625" style="60" customWidth="1"/>
    <col min="14082" max="14082" width="5.28515625" style="60" customWidth="1"/>
    <col min="14083" max="14083" width="13" style="60" customWidth="1"/>
    <col min="14084" max="14084" width="14.7109375" style="60" customWidth="1"/>
    <col min="14085" max="14085" width="20.28515625" style="60" customWidth="1"/>
    <col min="14086" max="14086" width="19.85546875" style="60" customWidth="1"/>
    <col min="14087" max="14087" width="16.42578125" style="60" customWidth="1"/>
    <col min="14088" max="14088" width="15" style="60" customWidth="1"/>
    <col min="14089" max="14089" width="14.140625" style="60" customWidth="1"/>
    <col min="14090" max="14090" width="13.5703125" style="60" customWidth="1"/>
    <col min="14091" max="14091" width="13.85546875" style="60" customWidth="1"/>
    <col min="14092" max="14092" width="11.5703125" style="60" customWidth="1"/>
    <col min="14093" max="14093" width="13.5703125" style="60" customWidth="1"/>
    <col min="14094" max="14094" width="16.42578125" style="60" customWidth="1"/>
    <col min="14095" max="14095" width="18.7109375" style="60" customWidth="1"/>
    <col min="14096" max="14096" width="17.42578125" style="60" customWidth="1"/>
    <col min="14097" max="14097" width="17.28515625" style="60" customWidth="1"/>
    <col min="14098" max="14108" width="15.7109375" style="60" customWidth="1"/>
    <col min="14109" max="14336" width="11.42578125" style="60"/>
    <col min="14337" max="14337" width="4.140625" style="60" customWidth="1"/>
    <col min="14338" max="14338" width="5.28515625" style="60" customWidth="1"/>
    <col min="14339" max="14339" width="13" style="60" customWidth="1"/>
    <col min="14340" max="14340" width="14.7109375" style="60" customWidth="1"/>
    <col min="14341" max="14341" width="20.28515625" style="60" customWidth="1"/>
    <col min="14342" max="14342" width="19.85546875" style="60" customWidth="1"/>
    <col min="14343" max="14343" width="16.42578125" style="60" customWidth="1"/>
    <col min="14344" max="14344" width="15" style="60" customWidth="1"/>
    <col min="14345" max="14345" width="14.140625" style="60" customWidth="1"/>
    <col min="14346" max="14346" width="13.5703125" style="60" customWidth="1"/>
    <col min="14347" max="14347" width="13.85546875" style="60" customWidth="1"/>
    <col min="14348" max="14348" width="11.5703125" style="60" customWidth="1"/>
    <col min="14349" max="14349" width="13.5703125" style="60" customWidth="1"/>
    <col min="14350" max="14350" width="16.42578125" style="60" customWidth="1"/>
    <col min="14351" max="14351" width="18.7109375" style="60" customWidth="1"/>
    <col min="14352" max="14352" width="17.42578125" style="60" customWidth="1"/>
    <col min="14353" max="14353" width="17.28515625" style="60" customWidth="1"/>
    <col min="14354" max="14364" width="15.7109375" style="60" customWidth="1"/>
    <col min="14365" max="14592" width="11.42578125" style="60"/>
    <col min="14593" max="14593" width="4.140625" style="60" customWidth="1"/>
    <col min="14594" max="14594" width="5.28515625" style="60" customWidth="1"/>
    <col min="14595" max="14595" width="13" style="60" customWidth="1"/>
    <col min="14596" max="14596" width="14.7109375" style="60" customWidth="1"/>
    <col min="14597" max="14597" width="20.28515625" style="60" customWidth="1"/>
    <col min="14598" max="14598" width="19.85546875" style="60" customWidth="1"/>
    <col min="14599" max="14599" width="16.42578125" style="60" customWidth="1"/>
    <col min="14600" max="14600" width="15" style="60" customWidth="1"/>
    <col min="14601" max="14601" width="14.140625" style="60" customWidth="1"/>
    <col min="14602" max="14602" width="13.5703125" style="60" customWidth="1"/>
    <col min="14603" max="14603" width="13.85546875" style="60" customWidth="1"/>
    <col min="14604" max="14604" width="11.5703125" style="60" customWidth="1"/>
    <col min="14605" max="14605" width="13.5703125" style="60" customWidth="1"/>
    <col min="14606" max="14606" width="16.42578125" style="60" customWidth="1"/>
    <col min="14607" max="14607" width="18.7109375" style="60" customWidth="1"/>
    <col min="14608" max="14608" width="17.42578125" style="60" customWidth="1"/>
    <col min="14609" max="14609" width="17.28515625" style="60" customWidth="1"/>
    <col min="14610" max="14620" width="15.7109375" style="60" customWidth="1"/>
    <col min="14621" max="14848" width="11.42578125" style="60"/>
    <col min="14849" max="14849" width="4.140625" style="60" customWidth="1"/>
    <col min="14850" max="14850" width="5.28515625" style="60" customWidth="1"/>
    <col min="14851" max="14851" width="13" style="60" customWidth="1"/>
    <col min="14852" max="14852" width="14.7109375" style="60" customWidth="1"/>
    <col min="14853" max="14853" width="20.28515625" style="60" customWidth="1"/>
    <col min="14854" max="14854" width="19.85546875" style="60" customWidth="1"/>
    <col min="14855" max="14855" width="16.42578125" style="60" customWidth="1"/>
    <col min="14856" max="14856" width="15" style="60" customWidth="1"/>
    <col min="14857" max="14857" width="14.140625" style="60" customWidth="1"/>
    <col min="14858" max="14858" width="13.5703125" style="60" customWidth="1"/>
    <col min="14859" max="14859" width="13.85546875" style="60" customWidth="1"/>
    <col min="14860" max="14860" width="11.5703125" style="60" customWidth="1"/>
    <col min="14861" max="14861" width="13.5703125" style="60" customWidth="1"/>
    <col min="14862" max="14862" width="16.42578125" style="60" customWidth="1"/>
    <col min="14863" max="14863" width="18.7109375" style="60" customWidth="1"/>
    <col min="14864" max="14864" width="17.42578125" style="60" customWidth="1"/>
    <col min="14865" max="14865" width="17.28515625" style="60" customWidth="1"/>
    <col min="14866" max="14876" width="15.7109375" style="60" customWidth="1"/>
    <col min="14877" max="15104" width="11.42578125" style="60"/>
    <col min="15105" max="15105" width="4.140625" style="60" customWidth="1"/>
    <col min="15106" max="15106" width="5.28515625" style="60" customWidth="1"/>
    <col min="15107" max="15107" width="13" style="60" customWidth="1"/>
    <col min="15108" max="15108" width="14.7109375" style="60" customWidth="1"/>
    <col min="15109" max="15109" width="20.28515625" style="60" customWidth="1"/>
    <col min="15110" max="15110" width="19.85546875" style="60" customWidth="1"/>
    <col min="15111" max="15111" width="16.42578125" style="60" customWidth="1"/>
    <col min="15112" max="15112" width="15" style="60" customWidth="1"/>
    <col min="15113" max="15113" width="14.140625" style="60" customWidth="1"/>
    <col min="15114" max="15114" width="13.5703125" style="60" customWidth="1"/>
    <col min="15115" max="15115" width="13.85546875" style="60" customWidth="1"/>
    <col min="15116" max="15116" width="11.5703125" style="60" customWidth="1"/>
    <col min="15117" max="15117" width="13.5703125" style="60" customWidth="1"/>
    <col min="15118" max="15118" width="16.42578125" style="60" customWidth="1"/>
    <col min="15119" max="15119" width="18.7109375" style="60" customWidth="1"/>
    <col min="15120" max="15120" width="17.42578125" style="60" customWidth="1"/>
    <col min="15121" max="15121" width="17.28515625" style="60" customWidth="1"/>
    <col min="15122" max="15132" width="15.7109375" style="60" customWidth="1"/>
    <col min="15133" max="15360" width="11.42578125" style="60"/>
    <col min="15361" max="15361" width="4.140625" style="60" customWidth="1"/>
    <col min="15362" max="15362" width="5.28515625" style="60" customWidth="1"/>
    <col min="15363" max="15363" width="13" style="60" customWidth="1"/>
    <col min="15364" max="15364" width="14.7109375" style="60" customWidth="1"/>
    <col min="15365" max="15365" width="20.28515625" style="60" customWidth="1"/>
    <col min="15366" max="15366" width="19.85546875" style="60" customWidth="1"/>
    <col min="15367" max="15367" width="16.42578125" style="60" customWidth="1"/>
    <col min="15368" max="15368" width="15" style="60" customWidth="1"/>
    <col min="15369" max="15369" width="14.140625" style="60" customWidth="1"/>
    <col min="15370" max="15370" width="13.5703125" style="60" customWidth="1"/>
    <col min="15371" max="15371" width="13.85546875" style="60" customWidth="1"/>
    <col min="15372" max="15372" width="11.5703125" style="60" customWidth="1"/>
    <col min="15373" max="15373" width="13.5703125" style="60" customWidth="1"/>
    <col min="15374" max="15374" width="16.42578125" style="60" customWidth="1"/>
    <col min="15375" max="15375" width="18.7109375" style="60" customWidth="1"/>
    <col min="15376" max="15376" width="17.42578125" style="60" customWidth="1"/>
    <col min="15377" max="15377" width="17.28515625" style="60" customWidth="1"/>
    <col min="15378" max="15388" width="15.7109375" style="60" customWidth="1"/>
    <col min="15389" max="15616" width="11.42578125" style="60"/>
    <col min="15617" max="15617" width="4.140625" style="60" customWidth="1"/>
    <col min="15618" max="15618" width="5.28515625" style="60" customWidth="1"/>
    <col min="15619" max="15619" width="13" style="60" customWidth="1"/>
    <col min="15620" max="15620" width="14.7109375" style="60" customWidth="1"/>
    <col min="15621" max="15621" width="20.28515625" style="60" customWidth="1"/>
    <col min="15622" max="15622" width="19.85546875" style="60" customWidth="1"/>
    <col min="15623" max="15623" width="16.42578125" style="60" customWidth="1"/>
    <col min="15624" max="15624" width="15" style="60" customWidth="1"/>
    <col min="15625" max="15625" width="14.140625" style="60" customWidth="1"/>
    <col min="15626" max="15626" width="13.5703125" style="60" customWidth="1"/>
    <col min="15627" max="15627" width="13.85546875" style="60" customWidth="1"/>
    <col min="15628" max="15628" width="11.5703125" style="60" customWidth="1"/>
    <col min="15629" max="15629" width="13.5703125" style="60" customWidth="1"/>
    <col min="15630" max="15630" width="16.42578125" style="60" customWidth="1"/>
    <col min="15631" max="15631" width="18.7109375" style="60" customWidth="1"/>
    <col min="15632" max="15632" width="17.42578125" style="60" customWidth="1"/>
    <col min="15633" max="15633" width="17.28515625" style="60" customWidth="1"/>
    <col min="15634" max="15644" width="15.7109375" style="60" customWidth="1"/>
    <col min="15645" max="15872" width="11.42578125" style="60"/>
    <col min="15873" max="15873" width="4.140625" style="60" customWidth="1"/>
    <col min="15874" max="15874" width="5.28515625" style="60" customWidth="1"/>
    <col min="15875" max="15875" width="13" style="60" customWidth="1"/>
    <col min="15876" max="15876" width="14.7109375" style="60" customWidth="1"/>
    <col min="15877" max="15877" width="20.28515625" style="60" customWidth="1"/>
    <col min="15878" max="15878" width="19.85546875" style="60" customWidth="1"/>
    <col min="15879" max="15879" width="16.42578125" style="60" customWidth="1"/>
    <col min="15880" max="15880" width="15" style="60" customWidth="1"/>
    <col min="15881" max="15881" width="14.140625" style="60" customWidth="1"/>
    <col min="15882" max="15882" width="13.5703125" style="60" customWidth="1"/>
    <col min="15883" max="15883" width="13.85546875" style="60" customWidth="1"/>
    <col min="15884" max="15884" width="11.5703125" style="60" customWidth="1"/>
    <col min="15885" max="15885" width="13.5703125" style="60" customWidth="1"/>
    <col min="15886" max="15886" width="16.42578125" style="60" customWidth="1"/>
    <col min="15887" max="15887" width="18.7109375" style="60" customWidth="1"/>
    <col min="15888" max="15888" width="17.42578125" style="60" customWidth="1"/>
    <col min="15889" max="15889" width="17.28515625" style="60" customWidth="1"/>
    <col min="15890" max="15900" width="15.7109375" style="60" customWidth="1"/>
    <col min="15901" max="16128" width="11.42578125" style="60"/>
    <col min="16129" max="16129" width="4.140625" style="60" customWidth="1"/>
    <col min="16130" max="16130" width="5.28515625" style="60" customWidth="1"/>
    <col min="16131" max="16131" width="13" style="60" customWidth="1"/>
    <col min="16132" max="16132" width="14.7109375" style="60" customWidth="1"/>
    <col min="16133" max="16133" width="20.28515625" style="60" customWidth="1"/>
    <col min="16134" max="16134" width="19.85546875" style="60" customWidth="1"/>
    <col min="16135" max="16135" width="16.42578125" style="60" customWidth="1"/>
    <col min="16136" max="16136" width="15" style="60" customWidth="1"/>
    <col min="16137" max="16137" width="14.140625" style="60" customWidth="1"/>
    <col min="16138" max="16138" width="13.5703125" style="60" customWidth="1"/>
    <col min="16139" max="16139" width="13.85546875" style="60" customWidth="1"/>
    <col min="16140" max="16140" width="11.5703125" style="60" customWidth="1"/>
    <col min="16141" max="16141" width="13.5703125" style="60" customWidth="1"/>
    <col min="16142" max="16142" width="16.42578125" style="60" customWidth="1"/>
    <col min="16143" max="16143" width="18.7109375" style="60" customWidth="1"/>
    <col min="16144" max="16144" width="17.42578125" style="60" customWidth="1"/>
    <col min="16145" max="16145" width="17.28515625" style="60" customWidth="1"/>
    <col min="16146" max="16156" width="15.7109375" style="60" customWidth="1"/>
    <col min="16157" max="16384" width="11.42578125" style="60"/>
  </cols>
  <sheetData>
    <row r="1" spans="1:45" ht="15.75"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45" ht="15.75">
      <c r="B2" s="64"/>
      <c r="C2" s="64"/>
      <c r="D2" s="78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45" ht="18">
      <c r="B3" s="64"/>
      <c r="C3" s="64"/>
      <c r="D3" s="64"/>
      <c r="E3" s="64"/>
      <c r="F3" s="64"/>
      <c r="G3" s="64"/>
      <c r="H3" s="64"/>
      <c r="I3" s="88"/>
      <c r="J3" s="88"/>
      <c r="K3" s="64"/>
      <c r="L3" s="64"/>
      <c r="M3" s="64"/>
      <c r="N3" s="64"/>
    </row>
    <row r="4" spans="1:45" ht="18">
      <c r="A4" s="75"/>
      <c r="B4" s="74"/>
      <c r="C4" s="74"/>
      <c r="D4" s="70"/>
      <c r="E4" s="70"/>
      <c r="F4" s="77"/>
      <c r="G4" s="77"/>
      <c r="H4" s="77"/>
      <c r="I4" s="88"/>
      <c r="J4" s="88" t="s">
        <v>186</v>
      </c>
      <c r="K4" s="68"/>
      <c r="L4" s="68"/>
      <c r="M4" s="64"/>
      <c r="N4" s="64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</row>
    <row r="5" spans="1:45" ht="18">
      <c r="A5" s="75"/>
      <c r="B5" s="74"/>
      <c r="C5" s="784" t="s">
        <v>297</v>
      </c>
      <c r="D5" s="784"/>
      <c r="E5" s="70"/>
      <c r="F5" s="77"/>
      <c r="G5" s="77"/>
      <c r="H5" s="77"/>
      <c r="I5" s="237" t="s">
        <v>185</v>
      </c>
      <c r="J5" s="238"/>
      <c r="K5" s="76"/>
      <c r="L5" s="64"/>
      <c r="M5" s="64"/>
      <c r="N5" s="64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</row>
    <row r="6" spans="1:45" ht="15.75">
      <c r="A6" s="75"/>
      <c r="B6" s="74"/>
      <c r="C6" s="74"/>
      <c r="D6" s="70"/>
      <c r="E6" s="70"/>
      <c r="F6" s="77"/>
      <c r="G6" s="77"/>
      <c r="H6" s="77"/>
      <c r="I6" s="76"/>
      <c r="J6" s="64"/>
      <c r="K6" s="76"/>
      <c r="L6" s="64"/>
      <c r="M6" s="64"/>
      <c r="N6" s="64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</row>
    <row r="7" spans="1:45" ht="20.25">
      <c r="A7" s="75"/>
      <c r="B7" s="795" t="s">
        <v>411</v>
      </c>
      <c r="C7" s="795"/>
      <c r="D7" s="795"/>
      <c r="E7" s="795"/>
      <c r="F7" s="795"/>
      <c r="G7" s="795"/>
      <c r="H7" s="795"/>
      <c r="I7" s="325"/>
      <c r="J7" s="73"/>
      <c r="K7" s="73"/>
      <c r="L7" s="72"/>
      <c r="M7" s="64"/>
      <c r="N7" s="64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</row>
    <row r="8" spans="1:45" ht="10.5" customHeight="1">
      <c r="A8" s="75"/>
      <c r="B8" s="74"/>
      <c r="C8" s="74"/>
      <c r="D8" s="70"/>
      <c r="E8" s="70"/>
      <c r="F8" s="73"/>
      <c r="G8" s="73"/>
      <c r="H8" s="73"/>
      <c r="I8" s="73"/>
      <c r="J8" s="73"/>
      <c r="K8" s="73"/>
      <c r="L8" s="72"/>
      <c r="M8" s="64"/>
      <c r="N8" s="64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</row>
    <row r="9" spans="1:45" ht="12" customHeight="1">
      <c r="B9" s="69"/>
      <c r="C9" s="69"/>
      <c r="D9" s="69"/>
      <c r="E9" s="69"/>
      <c r="F9" s="64"/>
      <c r="G9" s="64"/>
      <c r="H9" s="64"/>
      <c r="I9" s="65"/>
      <c r="J9" s="65"/>
      <c r="K9" s="64"/>
      <c r="L9" s="64"/>
      <c r="M9" s="64"/>
      <c r="N9" s="64"/>
    </row>
    <row r="10" spans="1:45" ht="18">
      <c r="B10" s="87"/>
      <c r="C10" s="87"/>
      <c r="D10" s="87"/>
      <c r="E10" s="87"/>
      <c r="F10" s="88"/>
      <c r="G10" s="88"/>
      <c r="H10" s="88"/>
      <c r="I10" s="88"/>
      <c r="J10" s="89"/>
      <c r="K10" s="90"/>
      <c r="L10" s="88"/>
      <c r="M10" s="88"/>
      <c r="N10" s="64"/>
    </row>
    <row r="11" spans="1:45" ht="42" customHeight="1">
      <c r="B11" s="176" t="s">
        <v>166</v>
      </c>
      <c r="C11" s="785" t="s">
        <v>184</v>
      </c>
      <c r="D11" s="785"/>
      <c r="E11" s="177" t="s">
        <v>183</v>
      </c>
      <c r="F11" s="176" t="s">
        <v>182</v>
      </c>
      <c r="G11" s="176" t="s">
        <v>181</v>
      </c>
      <c r="H11" s="176" t="s">
        <v>180</v>
      </c>
      <c r="I11" s="89"/>
      <c r="J11" s="90"/>
      <c r="K11" s="88"/>
      <c r="L11" s="88"/>
      <c r="M11" s="88"/>
      <c r="N11" s="64"/>
      <c r="AB11" s="60"/>
    </row>
    <row r="12" spans="1:45" ht="29.25" customHeight="1">
      <c r="B12" s="183">
        <v>1</v>
      </c>
      <c r="C12" s="793"/>
      <c r="D12" s="794"/>
      <c r="E12" s="181"/>
      <c r="F12" s="180"/>
      <c r="G12" s="182">
        <f>'RESP. A)'!I7</f>
        <v>37491243</v>
      </c>
      <c r="H12" s="180">
        <v>9</v>
      </c>
      <c r="I12" s="184"/>
      <c r="J12" s="90"/>
      <c r="K12" s="88"/>
      <c r="L12" s="88"/>
      <c r="M12" s="88"/>
      <c r="N12" s="64"/>
      <c r="AB12" s="60"/>
    </row>
    <row r="13" spans="1:45" ht="61.5" customHeight="1">
      <c r="B13" s="183">
        <v>2</v>
      </c>
      <c r="C13" s="793" t="s">
        <v>284</v>
      </c>
      <c r="D13" s="794"/>
      <c r="E13" s="181" t="s">
        <v>256</v>
      </c>
      <c r="F13" s="180" t="s">
        <v>276</v>
      </c>
      <c r="G13" s="182">
        <f>'RESP. A)'!G11</f>
        <v>800000</v>
      </c>
      <c r="H13" s="180">
        <v>1</v>
      </c>
      <c r="I13" s="185"/>
      <c r="J13" s="90"/>
      <c r="K13" s="88"/>
      <c r="L13" s="88"/>
      <c r="M13" s="88"/>
      <c r="N13" s="64"/>
      <c r="AB13" s="60"/>
    </row>
    <row r="14" spans="1:45" ht="74.25" customHeight="1">
      <c r="B14" s="183">
        <v>3</v>
      </c>
      <c r="C14" s="793" t="s">
        <v>277</v>
      </c>
      <c r="D14" s="794"/>
      <c r="E14" s="181" t="s">
        <v>217</v>
      </c>
      <c r="F14" s="180" t="s">
        <v>278</v>
      </c>
      <c r="G14" s="182">
        <v>420000</v>
      </c>
      <c r="H14" s="180">
        <v>1</v>
      </c>
      <c r="I14" s="185"/>
      <c r="J14" s="90"/>
      <c r="K14" s="88"/>
      <c r="L14" s="88"/>
      <c r="M14" s="88"/>
      <c r="N14" s="64"/>
      <c r="AB14" s="60"/>
    </row>
    <row r="15" spans="1:45" ht="72" customHeight="1">
      <c r="B15" s="183">
        <v>4</v>
      </c>
      <c r="C15" s="793" t="s">
        <v>285</v>
      </c>
      <c r="D15" s="794"/>
      <c r="E15" s="181" t="s">
        <v>255</v>
      </c>
      <c r="F15" s="180" t="s">
        <v>279</v>
      </c>
      <c r="G15" s="182">
        <f>'RESP. A)'!G13</f>
        <v>10058757</v>
      </c>
      <c r="H15" s="180">
        <v>1</v>
      </c>
      <c r="I15" s="185"/>
      <c r="J15" s="90"/>
      <c r="K15" s="88"/>
      <c r="L15" s="88"/>
      <c r="M15" s="88"/>
      <c r="N15" s="64"/>
      <c r="AB15" s="60"/>
    </row>
    <row r="16" spans="1:45" ht="51" customHeight="1">
      <c r="B16" s="183">
        <v>5</v>
      </c>
      <c r="C16" s="793" t="s">
        <v>286</v>
      </c>
      <c r="D16" s="794"/>
      <c r="E16" s="181" t="s">
        <v>273</v>
      </c>
      <c r="F16" s="180" t="s">
        <v>283</v>
      </c>
      <c r="G16" s="182">
        <f>'RESP. A)'!G15</f>
        <v>220000</v>
      </c>
      <c r="H16" s="180">
        <v>1</v>
      </c>
      <c r="I16" s="185"/>
      <c r="J16" s="90"/>
      <c r="K16" s="88"/>
      <c r="L16" s="88"/>
      <c r="M16" s="88"/>
      <c r="N16" s="64"/>
      <c r="AB16" s="60"/>
    </row>
    <row r="17" spans="2:29" ht="51" customHeight="1">
      <c r="B17" s="183">
        <v>6</v>
      </c>
      <c r="C17" s="793" t="s">
        <v>286</v>
      </c>
      <c r="D17" s="794"/>
      <c r="E17" s="181" t="s">
        <v>415</v>
      </c>
      <c r="F17" s="180" t="s">
        <v>406</v>
      </c>
      <c r="G17" s="182">
        <f>'RESP. A)'!G14</f>
        <v>690000</v>
      </c>
      <c r="H17" s="180">
        <v>1</v>
      </c>
      <c r="I17" s="185"/>
      <c r="J17" s="90"/>
      <c r="K17" s="88"/>
      <c r="L17" s="88"/>
      <c r="M17" s="88"/>
      <c r="N17" s="64"/>
      <c r="AB17" s="60"/>
    </row>
    <row r="18" spans="2:29" ht="57" customHeight="1">
      <c r="B18" s="183">
        <v>7</v>
      </c>
      <c r="C18" s="793" t="s">
        <v>287</v>
      </c>
      <c r="D18" s="794"/>
      <c r="E18" s="181" t="s">
        <v>257</v>
      </c>
      <c r="F18" s="180" t="s">
        <v>282</v>
      </c>
      <c r="G18" s="182">
        <f>-'RESP. A)'!G21</f>
        <v>4600000</v>
      </c>
      <c r="H18" s="180">
        <v>2</v>
      </c>
      <c r="I18" s="184"/>
      <c r="J18" s="90"/>
      <c r="K18" s="88"/>
      <c r="L18" s="88"/>
      <c r="M18" s="88"/>
      <c r="N18" s="64"/>
      <c r="AB18" s="60"/>
    </row>
    <row r="19" spans="2:29" ht="57" customHeight="1">
      <c r="B19" s="183">
        <v>8</v>
      </c>
      <c r="C19" s="793" t="s">
        <v>287</v>
      </c>
      <c r="D19" s="794"/>
      <c r="E19" s="181" t="s">
        <v>258</v>
      </c>
      <c r="F19" s="180" t="s">
        <v>281</v>
      </c>
      <c r="G19" s="182">
        <f>-'RESP. A)'!G22</f>
        <v>450000</v>
      </c>
      <c r="H19" s="180">
        <v>2</v>
      </c>
      <c r="I19" s="184"/>
      <c r="J19" s="90"/>
      <c r="K19" s="88"/>
      <c r="L19" s="88"/>
      <c r="M19" s="88"/>
      <c r="N19" s="64"/>
      <c r="AB19" s="60"/>
    </row>
    <row r="20" spans="2:29" ht="55.5" customHeight="1">
      <c r="B20" s="183">
        <v>9</v>
      </c>
      <c r="C20" s="793" t="s">
        <v>288</v>
      </c>
      <c r="D20" s="794"/>
      <c r="E20" s="181" t="s">
        <v>274</v>
      </c>
      <c r="F20" s="180" t="s">
        <v>280</v>
      </c>
      <c r="G20" s="182">
        <v>300000</v>
      </c>
      <c r="H20" s="180">
        <v>2</v>
      </c>
      <c r="I20" s="185"/>
      <c r="J20" s="90"/>
      <c r="K20" s="88"/>
      <c r="L20" s="88"/>
      <c r="M20" s="88"/>
      <c r="N20" s="64"/>
      <c r="AB20" s="60"/>
    </row>
    <row r="21" spans="2:29" ht="18">
      <c r="B21" s="91"/>
      <c r="C21" s="92"/>
      <c r="D21" s="93"/>
      <c r="E21" s="94"/>
      <c r="F21" s="94"/>
      <c r="G21" s="94"/>
      <c r="H21" s="94"/>
      <c r="I21" s="89"/>
      <c r="J21" s="90"/>
      <c r="K21" s="88"/>
      <c r="L21" s="88"/>
      <c r="M21" s="88"/>
      <c r="N21" s="64"/>
      <c r="AB21" s="60"/>
    </row>
    <row r="22" spans="2:29" ht="18">
      <c r="B22" s="88"/>
      <c r="C22" s="88"/>
      <c r="D22" s="88"/>
      <c r="E22" s="88"/>
      <c r="F22" s="88"/>
      <c r="G22" s="88"/>
      <c r="H22" s="186"/>
      <c r="I22" s="184"/>
      <c r="J22" s="88"/>
      <c r="K22" s="88"/>
      <c r="L22" s="88"/>
      <c r="M22" s="88"/>
      <c r="N22" s="64"/>
      <c r="AC22" s="61"/>
    </row>
    <row r="23" spans="2:29" ht="18">
      <c r="B23" s="804" t="s">
        <v>179</v>
      </c>
      <c r="C23" s="804"/>
      <c r="D23" s="804"/>
      <c r="E23" s="804"/>
      <c r="F23" s="804"/>
      <c r="G23" s="804"/>
      <c r="H23" s="88"/>
      <c r="I23" s="88"/>
      <c r="J23" s="88"/>
      <c r="K23" s="88"/>
      <c r="L23" s="88"/>
      <c r="M23" s="88"/>
      <c r="N23" s="64"/>
    </row>
    <row r="24" spans="2:29" ht="18">
      <c r="B24" s="87"/>
      <c r="C24" s="87"/>
      <c r="D24" s="87"/>
      <c r="E24" s="87"/>
      <c r="F24" s="88"/>
      <c r="G24" s="88"/>
      <c r="H24" s="88"/>
      <c r="I24" s="88"/>
      <c r="J24" s="88"/>
      <c r="K24" s="88"/>
      <c r="L24" s="88"/>
      <c r="M24" s="88"/>
      <c r="N24" s="64"/>
    </row>
    <row r="25" spans="2:29" ht="18">
      <c r="B25" s="797" t="s">
        <v>242</v>
      </c>
      <c r="C25" s="798"/>
      <c r="D25" s="798"/>
      <c r="E25" s="798"/>
      <c r="F25" s="798"/>
      <c r="G25" s="798"/>
      <c r="H25" s="799"/>
      <c r="I25" s="800" t="s">
        <v>241</v>
      </c>
      <c r="J25" s="801"/>
      <c r="K25" s="801"/>
      <c r="L25" s="802"/>
      <c r="M25" s="785" t="s">
        <v>178</v>
      </c>
      <c r="N25" s="68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</row>
    <row r="26" spans="2:29" ht="56.25" customHeight="1">
      <c r="B26" s="786" t="s">
        <v>177</v>
      </c>
      <c r="C26" s="787"/>
      <c r="D26" s="787"/>
      <c r="E26" s="787"/>
      <c r="F26" s="787"/>
      <c r="G26" s="787"/>
      <c r="H26" s="788"/>
      <c r="I26" s="786" t="s">
        <v>220</v>
      </c>
      <c r="J26" s="788"/>
      <c r="K26" s="789" t="s">
        <v>176</v>
      </c>
      <c r="L26" s="790"/>
      <c r="M26" s="785"/>
      <c r="N26" s="68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</row>
    <row r="27" spans="2:29" ht="75.75" customHeight="1">
      <c r="B27" s="791" t="s">
        <v>175</v>
      </c>
      <c r="C27" s="792"/>
      <c r="D27" s="178" t="s">
        <v>174</v>
      </c>
      <c r="E27" s="178" t="s">
        <v>173</v>
      </c>
      <c r="F27" s="178" t="s">
        <v>172</v>
      </c>
      <c r="G27" s="178" t="s">
        <v>171</v>
      </c>
      <c r="H27" s="178" t="s">
        <v>170</v>
      </c>
      <c r="I27" s="179" t="s">
        <v>169</v>
      </c>
      <c r="J27" s="179" t="s">
        <v>168</v>
      </c>
      <c r="K27" s="179" t="s">
        <v>169</v>
      </c>
      <c r="L27" s="179" t="s">
        <v>168</v>
      </c>
      <c r="M27" s="785"/>
      <c r="N27" s="64"/>
      <c r="AB27" s="60"/>
    </row>
    <row r="28" spans="2:29" ht="18">
      <c r="B28" s="803">
        <f>G12</f>
        <v>37491243</v>
      </c>
      <c r="C28" s="794"/>
      <c r="D28" s="182">
        <f>G13+G14+G15+G16+G17</f>
        <v>12188757</v>
      </c>
      <c r="E28" s="182">
        <f>G18+G19+G20</f>
        <v>5350000</v>
      </c>
      <c r="F28" s="180"/>
      <c r="G28" s="180"/>
      <c r="H28" s="182">
        <f>B28+D28-E28</f>
        <v>44330000</v>
      </c>
      <c r="I28" s="180"/>
      <c r="J28" s="180"/>
      <c r="K28" s="180"/>
      <c r="L28" s="180"/>
      <c r="M28" s="180">
        <v>9</v>
      </c>
      <c r="N28" s="64"/>
    </row>
    <row r="29" spans="2:29" ht="15.75">
      <c r="B29" s="796"/>
      <c r="C29" s="796"/>
      <c r="D29" s="65"/>
      <c r="E29" s="65"/>
      <c r="F29" s="64"/>
      <c r="G29" s="67"/>
      <c r="H29" s="67"/>
      <c r="I29" s="65"/>
      <c r="J29" s="65"/>
      <c r="K29" s="65"/>
      <c r="L29" s="64"/>
      <c r="M29" s="64"/>
      <c r="N29" s="64"/>
    </row>
    <row r="30" spans="2:29" ht="15.75">
      <c r="B30" s="65"/>
      <c r="C30" s="65"/>
      <c r="D30" s="65"/>
      <c r="E30" s="65"/>
      <c r="F30" s="64"/>
      <c r="G30" s="66"/>
      <c r="H30" s="66"/>
      <c r="I30" s="65"/>
      <c r="J30" s="65"/>
      <c r="K30" s="65"/>
      <c r="L30" s="64"/>
      <c r="M30" s="64"/>
      <c r="N30" s="64"/>
    </row>
    <row r="31" spans="2:29" ht="15.75">
      <c r="B31" s="63"/>
      <c r="C31" s="63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3"/>
    </row>
    <row r="34" spans="7:9">
      <c r="G34" s="60"/>
      <c r="H34" s="60"/>
      <c r="I34" s="60"/>
    </row>
    <row r="35" spans="7:9">
      <c r="G35" s="60"/>
    </row>
    <row r="43" spans="7:9">
      <c r="G43" s="62" t="s">
        <v>167</v>
      </c>
    </row>
  </sheetData>
  <mergeCells count="22">
    <mergeCell ref="B29:C29"/>
    <mergeCell ref="B25:H25"/>
    <mergeCell ref="I25:L25"/>
    <mergeCell ref="C16:D16"/>
    <mergeCell ref="C18:D18"/>
    <mergeCell ref="C20:D20"/>
    <mergeCell ref="B28:C28"/>
    <mergeCell ref="B23:G23"/>
    <mergeCell ref="C17:D17"/>
    <mergeCell ref="C5:D5"/>
    <mergeCell ref="M25:M27"/>
    <mergeCell ref="B26:H26"/>
    <mergeCell ref="I26:J26"/>
    <mergeCell ref="K26:L26"/>
    <mergeCell ref="B27:C27"/>
    <mergeCell ref="C11:D11"/>
    <mergeCell ref="C12:D12"/>
    <mergeCell ref="C13:D13"/>
    <mergeCell ref="C14:D14"/>
    <mergeCell ref="C15:D15"/>
    <mergeCell ref="C19:D19"/>
    <mergeCell ref="B7:H7"/>
  </mergeCells>
  <pageMargins left="0.7" right="0.7" top="0.75" bottom="0.75" header="0.3" footer="0.3"/>
  <pageSetup paperSize="14" scale="4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22ECB-8392-4E8D-89A5-223767EF3610}">
  <sheetPr>
    <tabColor theme="0"/>
    <pageSetUpPr fitToPage="1"/>
  </sheetPr>
  <dimension ref="B2:GM21"/>
  <sheetViews>
    <sheetView showGridLines="0" zoomScaleNormal="100" workbookViewId="0">
      <selection activeCell="A9" sqref="A9:XFD9"/>
    </sheetView>
  </sheetViews>
  <sheetFormatPr baseColWidth="10" defaultColWidth="11.42578125" defaultRowHeight="15"/>
  <cols>
    <col min="1" max="1" width="4.85546875" style="79" customWidth="1"/>
    <col min="2" max="2" width="16.140625" style="79" customWidth="1"/>
    <col min="3" max="3" width="18.85546875" style="79" customWidth="1"/>
    <col min="4" max="4" width="16.5703125" style="79" customWidth="1"/>
    <col min="5" max="5" width="13.42578125" style="79" customWidth="1"/>
    <col min="6" max="6" width="17" style="79" customWidth="1"/>
    <col min="7" max="7" width="21.42578125" style="79" customWidth="1"/>
    <col min="8" max="8" width="15" style="79" customWidth="1"/>
    <col min="9" max="9" width="15.5703125" style="79" customWidth="1"/>
    <col min="10" max="10" width="23.42578125" style="79" customWidth="1"/>
    <col min="11" max="11" width="23.140625" style="79" customWidth="1"/>
    <col min="12" max="12" width="22.5703125" style="79" customWidth="1"/>
    <col min="13" max="13" width="19.85546875" style="79" customWidth="1"/>
    <col min="14" max="14" width="32" style="79" customWidth="1"/>
    <col min="15" max="15" width="21.7109375" style="79" customWidth="1"/>
    <col min="16" max="16" width="18.5703125" style="79" customWidth="1"/>
    <col min="17" max="17" width="15.85546875" style="79" customWidth="1"/>
    <col min="18" max="18" width="16.42578125" style="79" customWidth="1"/>
    <col min="19" max="19" width="15.42578125" style="79" customWidth="1"/>
    <col min="20" max="20" width="16.42578125" style="79" customWidth="1"/>
    <col min="21" max="21" width="15.42578125" style="79" customWidth="1"/>
    <col min="22" max="23" width="15" style="79" customWidth="1"/>
    <col min="24" max="26" width="15" style="79" hidden="1" customWidth="1"/>
    <col min="27" max="27" width="16.5703125" style="79" hidden="1" customWidth="1"/>
    <col min="28" max="28" width="15.85546875" style="79" hidden="1" customWidth="1"/>
    <col min="29" max="29" width="17" style="79" hidden="1" customWidth="1"/>
    <col min="30" max="30" width="16.140625" style="79" hidden="1" customWidth="1"/>
    <col min="31" max="31" width="13.5703125" style="79" hidden="1" customWidth="1"/>
    <col min="32" max="32" width="17.42578125" style="79" hidden="1" customWidth="1"/>
    <col min="33" max="33" width="14.5703125" style="79" hidden="1" customWidth="1"/>
    <col min="34" max="34" width="14.140625" style="79" hidden="1" customWidth="1"/>
    <col min="35" max="35" width="11.5703125" style="79" customWidth="1"/>
    <col min="36" max="36" width="12.42578125" style="79" customWidth="1"/>
    <col min="37" max="37" width="14.42578125" style="79" customWidth="1"/>
    <col min="38" max="47" width="11.42578125" style="79"/>
    <col min="48" max="48" width="13" style="79" customWidth="1"/>
    <col min="49" max="16384" width="11.42578125" style="79"/>
  </cols>
  <sheetData>
    <row r="2" spans="2:195" ht="18.75" customHeight="1">
      <c r="B2" s="59"/>
      <c r="C2" s="59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</row>
    <row r="3" spans="2:195" ht="23.25" customHeight="1">
      <c r="B3" s="59"/>
      <c r="C3" s="59"/>
      <c r="D3" s="823"/>
      <c r="E3" s="823"/>
      <c r="F3" s="823"/>
      <c r="G3" s="823"/>
      <c r="H3" s="823"/>
      <c r="I3" s="823"/>
      <c r="J3" s="823"/>
      <c r="K3" s="823"/>
      <c r="L3" s="823"/>
      <c r="M3" s="823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</row>
    <row r="4" spans="2:195" ht="15.75">
      <c r="B4" s="59"/>
      <c r="C4" s="59"/>
      <c r="D4" s="86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</row>
    <row r="5" spans="2:195" s="83" customFormat="1" ht="24.75" customHeight="1">
      <c r="B5" s="824" t="s">
        <v>412</v>
      </c>
      <c r="C5" s="824"/>
      <c r="D5" s="824"/>
      <c r="E5" s="824"/>
      <c r="F5" s="824"/>
      <c r="G5" s="824"/>
      <c r="H5" s="824"/>
      <c r="I5" s="824"/>
      <c r="J5" s="824"/>
      <c r="K5" s="824"/>
      <c r="L5" s="824"/>
      <c r="M5" s="824"/>
      <c r="N5" s="824"/>
      <c r="O5" s="824"/>
      <c r="P5" s="824"/>
      <c r="Q5" s="824"/>
      <c r="R5" s="824"/>
      <c r="S5" s="824"/>
      <c r="T5" s="824"/>
      <c r="U5" s="824"/>
      <c r="V5" s="824"/>
      <c r="W5" s="824"/>
      <c r="X5" s="824"/>
      <c r="Y5" s="824"/>
      <c r="Z5" s="824"/>
      <c r="AA5" s="824"/>
      <c r="AB5" s="824"/>
      <c r="AC5" s="824"/>
      <c r="AD5" s="824"/>
      <c r="AE5" s="824"/>
      <c r="AF5" s="824"/>
      <c r="AG5" s="824"/>
      <c r="AH5" s="84"/>
    </row>
    <row r="6" spans="2:195" s="83" customFormat="1" ht="16.5" customHeight="1" thickBot="1">
      <c r="B6" s="85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</row>
    <row r="7" spans="2:195" ht="18.75" thickBot="1">
      <c r="B7" s="825" t="s">
        <v>350</v>
      </c>
      <c r="C7" s="825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8" t="s">
        <v>185</v>
      </c>
      <c r="AH7" s="254">
        <v>1948</v>
      </c>
    </row>
    <row r="8" spans="2:195" ht="15.75"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</row>
    <row r="9" spans="2:195" ht="15.75">
      <c r="B9" s="81"/>
      <c r="C9" s="81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</row>
    <row r="10" spans="2:195" ht="36" customHeight="1">
      <c r="B10" s="811" t="s">
        <v>215</v>
      </c>
      <c r="C10" s="811" t="s">
        <v>214</v>
      </c>
      <c r="D10" s="811" t="s">
        <v>213</v>
      </c>
      <c r="E10" s="811" t="s">
        <v>208</v>
      </c>
      <c r="F10" s="826" t="s">
        <v>207</v>
      </c>
      <c r="G10" s="826"/>
      <c r="H10" s="826"/>
      <c r="I10" s="826"/>
      <c r="J10" s="826"/>
      <c r="K10" s="826"/>
      <c r="L10" s="826"/>
      <c r="M10" s="826"/>
      <c r="N10" s="826"/>
      <c r="O10" s="826"/>
      <c r="P10" s="826"/>
      <c r="Q10" s="826"/>
      <c r="R10" s="811" t="s">
        <v>206</v>
      </c>
      <c r="S10" s="811"/>
      <c r="T10" s="811"/>
      <c r="U10" s="811"/>
      <c r="V10" s="811"/>
      <c r="W10" s="811"/>
      <c r="X10" s="811"/>
      <c r="Y10" s="811"/>
      <c r="Z10" s="811"/>
      <c r="AA10" s="811"/>
      <c r="AB10" s="811"/>
      <c r="AC10" s="811"/>
      <c r="AD10" s="811"/>
      <c r="AE10" s="811"/>
      <c r="AF10" s="811"/>
      <c r="AG10" s="811" t="s">
        <v>205</v>
      </c>
      <c r="AH10" s="811" t="s">
        <v>212</v>
      </c>
    </row>
    <row r="11" spans="2:195" s="80" customFormat="1" ht="27" customHeight="1">
      <c r="B11" s="811"/>
      <c r="C11" s="811"/>
      <c r="D11" s="811"/>
      <c r="E11" s="811"/>
      <c r="F11" s="811" t="s">
        <v>204</v>
      </c>
      <c r="G11" s="811"/>
      <c r="H11" s="811"/>
      <c r="I11" s="811"/>
      <c r="J11" s="812" t="s">
        <v>203</v>
      </c>
      <c r="K11" s="813"/>
      <c r="L11" s="813"/>
      <c r="M11" s="813"/>
      <c r="N11" s="813"/>
      <c r="O11" s="174"/>
      <c r="P11" s="174"/>
      <c r="Q11" s="174"/>
      <c r="R11" s="812" t="s">
        <v>202</v>
      </c>
      <c r="S11" s="813"/>
      <c r="T11" s="813"/>
      <c r="U11" s="813"/>
      <c r="V11" s="813"/>
      <c r="W11" s="813"/>
      <c r="X11" s="813"/>
      <c r="Y11" s="813"/>
      <c r="Z11" s="814"/>
      <c r="AA11" s="812" t="s">
        <v>201</v>
      </c>
      <c r="AB11" s="813"/>
      <c r="AC11" s="813"/>
      <c r="AD11" s="813"/>
      <c r="AE11" s="814"/>
      <c r="AF11" s="811" t="s">
        <v>200</v>
      </c>
      <c r="AG11" s="811"/>
      <c r="AH11" s="811"/>
    </row>
    <row r="12" spans="2:195" s="82" customFormat="1" ht="55.5" customHeight="1">
      <c r="B12" s="811"/>
      <c r="C12" s="811"/>
      <c r="D12" s="811"/>
      <c r="E12" s="811"/>
      <c r="F12" s="811"/>
      <c r="G12" s="811"/>
      <c r="H12" s="811"/>
      <c r="I12" s="811"/>
      <c r="J12" s="815" t="s">
        <v>199</v>
      </c>
      <c r="K12" s="816"/>
      <c r="L12" s="816"/>
      <c r="M12" s="816"/>
      <c r="N12" s="816"/>
      <c r="O12" s="820" t="s">
        <v>211</v>
      </c>
      <c r="P12" s="821"/>
      <c r="Q12" s="806" t="s">
        <v>198</v>
      </c>
      <c r="R12" s="809" t="s">
        <v>197</v>
      </c>
      <c r="S12" s="822"/>
      <c r="T12" s="822"/>
      <c r="U12" s="822"/>
      <c r="V12" s="822"/>
      <c r="W12" s="810"/>
      <c r="X12" s="809" t="s">
        <v>218</v>
      </c>
      <c r="Y12" s="810"/>
      <c r="Z12" s="806" t="s">
        <v>219</v>
      </c>
      <c r="AA12" s="809" t="s">
        <v>197</v>
      </c>
      <c r="AB12" s="810"/>
      <c r="AC12" s="809" t="s">
        <v>218</v>
      </c>
      <c r="AD12" s="810"/>
      <c r="AE12" s="817" t="s">
        <v>196</v>
      </c>
      <c r="AF12" s="811"/>
      <c r="AG12" s="811"/>
      <c r="AH12" s="811"/>
    </row>
    <row r="13" spans="2:195" s="82" customFormat="1" ht="56.25" customHeight="1">
      <c r="B13" s="811"/>
      <c r="C13" s="811"/>
      <c r="D13" s="811"/>
      <c r="E13" s="811"/>
      <c r="F13" s="811"/>
      <c r="G13" s="811"/>
      <c r="H13" s="811"/>
      <c r="I13" s="811"/>
      <c r="J13" s="817" t="s">
        <v>195</v>
      </c>
      <c r="K13" s="827" t="s">
        <v>194</v>
      </c>
      <c r="L13" s="817" t="s">
        <v>239</v>
      </c>
      <c r="M13" s="817" t="s">
        <v>238</v>
      </c>
      <c r="N13" s="817" t="s">
        <v>464</v>
      </c>
      <c r="O13" s="830" t="s">
        <v>193</v>
      </c>
      <c r="P13" s="817" t="s">
        <v>237</v>
      </c>
      <c r="Q13" s="807"/>
      <c r="R13" s="809" t="s">
        <v>192</v>
      </c>
      <c r="S13" s="810"/>
      <c r="T13" s="809" t="s">
        <v>191</v>
      </c>
      <c r="U13" s="810"/>
      <c r="V13" s="809" t="s">
        <v>190</v>
      </c>
      <c r="W13" s="810"/>
      <c r="X13" s="809" t="s">
        <v>190</v>
      </c>
      <c r="Y13" s="810"/>
      <c r="Z13" s="807"/>
      <c r="AA13" s="805" t="s">
        <v>60</v>
      </c>
      <c r="AB13" s="805" t="s">
        <v>59</v>
      </c>
      <c r="AC13" s="805" t="s">
        <v>60</v>
      </c>
      <c r="AD13" s="805" t="s">
        <v>59</v>
      </c>
      <c r="AE13" s="818"/>
      <c r="AF13" s="811"/>
      <c r="AG13" s="811"/>
      <c r="AH13" s="811"/>
      <c r="GM13" s="82" t="s">
        <v>210</v>
      </c>
    </row>
    <row r="14" spans="2:195" s="82" customFormat="1" ht="44.25" customHeight="1">
      <c r="B14" s="811"/>
      <c r="C14" s="811"/>
      <c r="D14" s="811"/>
      <c r="E14" s="811"/>
      <c r="F14" s="811" t="s">
        <v>236</v>
      </c>
      <c r="G14" s="811" t="s">
        <v>189</v>
      </c>
      <c r="H14" s="833" t="s">
        <v>188</v>
      </c>
      <c r="I14" s="811" t="s">
        <v>187</v>
      </c>
      <c r="J14" s="818"/>
      <c r="K14" s="828"/>
      <c r="L14" s="818"/>
      <c r="M14" s="818"/>
      <c r="N14" s="818"/>
      <c r="O14" s="831"/>
      <c r="P14" s="818"/>
      <c r="Q14" s="807"/>
      <c r="R14" s="805" t="s">
        <v>60</v>
      </c>
      <c r="S14" s="805" t="s">
        <v>59</v>
      </c>
      <c r="T14" s="805" t="s">
        <v>60</v>
      </c>
      <c r="U14" s="805" t="s">
        <v>59</v>
      </c>
      <c r="V14" s="805" t="s">
        <v>60</v>
      </c>
      <c r="W14" s="805" t="s">
        <v>59</v>
      </c>
      <c r="X14" s="805" t="s">
        <v>60</v>
      </c>
      <c r="Y14" s="805" t="s">
        <v>59</v>
      </c>
      <c r="Z14" s="807"/>
      <c r="AA14" s="805"/>
      <c r="AB14" s="805"/>
      <c r="AC14" s="805"/>
      <c r="AD14" s="805"/>
      <c r="AE14" s="818"/>
      <c r="AF14" s="811"/>
      <c r="AG14" s="811"/>
      <c r="AH14" s="811"/>
    </row>
    <row r="15" spans="2:195" s="82" customFormat="1" ht="67.5" customHeight="1">
      <c r="B15" s="811"/>
      <c r="C15" s="811"/>
      <c r="D15" s="811"/>
      <c r="E15" s="811"/>
      <c r="F15" s="811"/>
      <c r="G15" s="811"/>
      <c r="H15" s="833"/>
      <c r="I15" s="811"/>
      <c r="J15" s="819"/>
      <c r="K15" s="829"/>
      <c r="L15" s="819"/>
      <c r="M15" s="819"/>
      <c r="N15" s="819"/>
      <c r="O15" s="832"/>
      <c r="P15" s="819"/>
      <c r="Q15" s="808"/>
      <c r="R15" s="805"/>
      <c r="S15" s="805"/>
      <c r="T15" s="805"/>
      <c r="U15" s="805"/>
      <c r="V15" s="805"/>
      <c r="W15" s="805"/>
      <c r="X15" s="805"/>
      <c r="Y15" s="805"/>
      <c r="Z15" s="808"/>
      <c r="AA15" s="805"/>
      <c r="AB15" s="805"/>
      <c r="AC15" s="805"/>
      <c r="AD15" s="805"/>
      <c r="AE15" s="819"/>
      <c r="AF15" s="811"/>
      <c r="AG15" s="811"/>
      <c r="AH15" s="811"/>
    </row>
    <row r="16" spans="2:195" s="82" customFormat="1" ht="30.75" customHeight="1">
      <c r="B16" s="187">
        <v>45483</v>
      </c>
      <c r="C16" s="188" t="s">
        <v>234</v>
      </c>
      <c r="D16" s="189"/>
      <c r="E16" s="189"/>
      <c r="F16" s="189">
        <f>-'RESP. D) '!I35</f>
        <v>10230000</v>
      </c>
      <c r="G16" s="189"/>
      <c r="H16" s="189"/>
      <c r="I16" s="189"/>
      <c r="J16" s="189"/>
      <c r="K16" s="190"/>
      <c r="L16" s="189"/>
      <c r="M16" s="189"/>
      <c r="N16" s="189"/>
      <c r="O16" s="191"/>
      <c r="P16" s="189"/>
      <c r="Q16" s="189"/>
      <c r="R16" s="189"/>
      <c r="S16" s="189"/>
      <c r="T16" s="189"/>
      <c r="U16" s="189"/>
      <c r="V16" s="189"/>
      <c r="W16" s="189">
        <f>-'RESP. D) '!$O$35</f>
        <v>3783698</v>
      </c>
      <c r="X16" s="189"/>
      <c r="Y16" s="189"/>
      <c r="Z16" s="189"/>
      <c r="AA16" s="189"/>
      <c r="AB16" s="189"/>
      <c r="AC16" s="189"/>
      <c r="AD16" s="189"/>
      <c r="AE16" s="189"/>
      <c r="AF16" s="189"/>
      <c r="AG16" s="192"/>
      <c r="AH16" s="189">
        <v>1</v>
      </c>
    </row>
    <row r="17" spans="2:34" s="82" customFormat="1" ht="30.75" customHeight="1">
      <c r="B17" s="187">
        <v>45483</v>
      </c>
      <c r="C17" s="188" t="s">
        <v>235</v>
      </c>
      <c r="D17" s="189"/>
      <c r="E17" s="189"/>
      <c r="F17" s="189">
        <f>-'RESP. D) '!I36</f>
        <v>10230000</v>
      </c>
      <c r="G17" s="189"/>
      <c r="H17" s="189"/>
      <c r="I17" s="189"/>
      <c r="J17" s="189"/>
      <c r="K17" s="190"/>
      <c r="L17" s="189"/>
      <c r="M17" s="189"/>
      <c r="N17" s="189"/>
      <c r="O17" s="191"/>
      <c r="P17" s="189"/>
      <c r="Q17" s="189"/>
      <c r="R17" s="189"/>
      <c r="S17" s="189"/>
      <c r="T17" s="189"/>
      <c r="U17" s="189"/>
      <c r="V17" s="189"/>
      <c r="W17" s="189">
        <f>-'RESP. D) '!$O$35</f>
        <v>3783698</v>
      </c>
      <c r="X17" s="189"/>
      <c r="Y17" s="189"/>
      <c r="Z17" s="189"/>
      <c r="AA17" s="189"/>
      <c r="AB17" s="189"/>
      <c r="AC17" s="189"/>
      <c r="AD17" s="189"/>
      <c r="AE17" s="189"/>
      <c r="AF17" s="189"/>
      <c r="AG17" s="192"/>
      <c r="AH17" s="189">
        <v>2</v>
      </c>
    </row>
    <row r="18" spans="2:34" s="82" customFormat="1" ht="24.75" customHeight="1">
      <c r="B18" s="187">
        <v>45483</v>
      </c>
      <c r="C18" s="188" t="s">
        <v>275</v>
      </c>
      <c r="D18" s="189"/>
      <c r="E18" s="189"/>
      <c r="F18" s="189">
        <f>-'RESP. D) '!I37</f>
        <v>10230000</v>
      </c>
      <c r="G18" s="189"/>
      <c r="H18" s="189"/>
      <c r="I18" s="189"/>
      <c r="J18" s="189"/>
      <c r="K18" s="190"/>
      <c r="L18" s="189"/>
      <c r="M18" s="189"/>
      <c r="N18" s="189"/>
      <c r="O18" s="191"/>
      <c r="P18" s="189"/>
      <c r="Q18" s="189"/>
      <c r="R18" s="189"/>
      <c r="S18" s="189"/>
      <c r="T18" s="189"/>
      <c r="U18" s="189"/>
      <c r="V18" s="189"/>
      <c r="W18" s="189">
        <f>-'RESP. D) '!$O$35</f>
        <v>3783698</v>
      </c>
      <c r="X18" s="189"/>
      <c r="Y18" s="189"/>
      <c r="Z18" s="189"/>
      <c r="AA18" s="189"/>
      <c r="AB18" s="189"/>
      <c r="AC18" s="189"/>
      <c r="AD18" s="189"/>
      <c r="AE18" s="189"/>
      <c r="AF18" s="189"/>
      <c r="AG18" s="192"/>
      <c r="AH18" s="189">
        <v>3</v>
      </c>
    </row>
    <row r="19" spans="2:34" s="175" customFormat="1" ht="18.75">
      <c r="B19" s="232" t="s">
        <v>240</v>
      </c>
      <c r="C19" s="232"/>
      <c r="D19" s="232"/>
      <c r="E19" s="232"/>
      <c r="F19" s="233">
        <f>SUM(F16:F18)</f>
        <v>30690000</v>
      </c>
      <c r="G19" s="232"/>
      <c r="H19" s="232"/>
      <c r="I19" s="234"/>
      <c r="J19" s="234"/>
      <c r="K19" s="235"/>
      <c r="L19" s="234"/>
      <c r="M19" s="234"/>
      <c r="N19" s="232"/>
      <c r="O19" s="232"/>
      <c r="P19" s="232"/>
      <c r="Q19" s="232"/>
      <c r="R19" s="232"/>
      <c r="S19" s="233"/>
      <c r="T19" s="232"/>
      <c r="U19" s="232"/>
      <c r="V19" s="232"/>
      <c r="W19" s="233">
        <f>SUM(W16:W18)</f>
        <v>11351094</v>
      </c>
      <c r="X19" s="232"/>
      <c r="Y19" s="232"/>
      <c r="Z19" s="232"/>
      <c r="AA19" s="232"/>
      <c r="AB19" s="232"/>
      <c r="AC19" s="232"/>
      <c r="AD19" s="232"/>
      <c r="AE19" s="232"/>
      <c r="AF19" s="232"/>
      <c r="AG19" s="236"/>
      <c r="AH19" s="236"/>
    </row>
    <row r="20" spans="2:34" ht="18"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</row>
    <row r="21" spans="2:34">
      <c r="C21" s="80"/>
      <c r="D21" s="80"/>
    </row>
  </sheetData>
  <mergeCells count="52">
    <mergeCell ref="D10:D15"/>
    <mergeCell ref="E10:E15"/>
    <mergeCell ref="F10:Q10"/>
    <mergeCell ref="K13:K15"/>
    <mergeCell ref="L13:L15"/>
    <mergeCell ref="M13:M15"/>
    <mergeCell ref="N13:N15"/>
    <mergeCell ref="F14:F15"/>
    <mergeCell ref="G14:G15"/>
    <mergeCell ref="O13:O15"/>
    <mergeCell ref="H14:H15"/>
    <mergeCell ref="I14:I15"/>
    <mergeCell ref="D2:M3"/>
    <mergeCell ref="AA12:AB12"/>
    <mergeCell ref="B5:AG5"/>
    <mergeCell ref="R14:R15"/>
    <mergeCell ref="S14:S15"/>
    <mergeCell ref="T14:T15"/>
    <mergeCell ref="P13:P15"/>
    <mergeCell ref="W14:W15"/>
    <mergeCell ref="X14:X15"/>
    <mergeCell ref="T13:U13"/>
    <mergeCell ref="V13:W13"/>
    <mergeCell ref="X13:Y13"/>
    <mergeCell ref="B7:C7"/>
    <mergeCell ref="B10:B15"/>
    <mergeCell ref="C10:C15"/>
    <mergeCell ref="AG10:AG15"/>
    <mergeCell ref="AH10:AH15"/>
    <mergeCell ref="F11:I13"/>
    <mergeCell ref="J11:N11"/>
    <mergeCell ref="R11:Z11"/>
    <mergeCell ref="AA11:AE11"/>
    <mergeCell ref="AF11:AF15"/>
    <mergeCell ref="J12:N12"/>
    <mergeCell ref="AE12:AE15"/>
    <mergeCell ref="J13:J15"/>
    <mergeCell ref="R13:S13"/>
    <mergeCell ref="O12:P12"/>
    <mergeCell ref="Q12:Q15"/>
    <mergeCell ref="R12:W12"/>
    <mergeCell ref="X12:Y12"/>
    <mergeCell ref="R10:AF10"/>
    <mergeCell ref="Y14:Y15"/>
    <mergeCell ref="U14:U15"/>
    <mergeCell ref="V14:V15"/>
    <mergeCell ref="AD13:AD15"/>
    <mergeCell ref="Z12:Z15"/>
    <mergeCell ref="AC12:AD12"/>
    <mergeCell ref="AB13:AB15"/>
    <mergeCell ref="AC13:AC15"/>
    <mergeCell ref="AA13:AA15"/>
  </mergeCells>
  <pageMargins left="0.23622047244094491" right="0.23622047244094491" top="0.74803149606299213" bottom="0.74803149606299213" header="0.31496062992125984" footer="0.31496062992125984"/>
  <pageSetup paperSize="14" scale="3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DC155-C33A-425A-8EE1-130F6ADA4317}">
  <sheetPr>
    <pageSetUpPr fitToPage="1"/>
  </sheetPr>
  <dimension ref="C2:GQ40"/>
  <sheetViews>
    <sheetView showGridLines="0" view="pageBreakPreview" zoomScale="78" zoomScaleNormal="75" zoomScaleSheetLayoutView="78" workbookViewId="0">
      <selection activeCell="F8" sqref="F8"/>
    </sheetView>
  </sheetViews>
  <sheetFormatPr baseColWidth="10" defaultColWidth="9.140625" defaultRowHeight="15"/>
  <cols>
    <col min="1" max="1" width="2.140625" style="259" customWidth="1"/>
    <col min="2" max="2" width="2.28515625" style="259" customWidth="1"/>
    <col min="3" max="3" width="20.5703125" style="259" customWidth="1"/>
    <col min="4" max="4" width="18.42578125" style="259" customWidth="1"/>
    <col min="5" max="5" width="23.7109375" style="259" customWidth="1"/>
    <col min="6" max="6" width="21" style="259" customWidth="1"/>
    <col min="7" max="7" width="15.85546875" style="259" customWidth="1"/>
    <col min="8" max="8" width="19" style="259" customWidth="1"/>
    <col min="9" max="9" width="19.28515625" style="259" customWidth="1"/>
    <col min="10" max="10" width="16.5703125" style="259" customWidth="1"/>
    <col min="11" max="11" width="15" style="259" customWidth="1"/>
    <col min="12" max="12" width="15.7109375" style="259" customWidth="1"/>
    <col min="13" max="13" width="18.7109375" style="259" customWidth="1"/>
    <col min="14" max="14" width="15.85546875" style="259" customWidth="1"/>
    <col min="15" max="16" width="17.7109375" style="259" customWidth="1"/>
    <col min="17" max="17" width="26.85546875" style="259" customWidth="1"/>
    <col min="18" max="20" width="17.7109375" style="259" customWidth="1"/>
    <col min="21" max="21" width="16.42578125" style="259" customWidth="1"/>
    <col min="22" max="22" width="15.28515625" style="259" customWidth="1"/>
    <col min="23" max="26" width="15" style="259" customWidth="1"/>
    <col min="27" max="27" width="15.140625" style="259" customWidth="1"/>
    <col min="28" max="29" width="15" style="259" customWidth="1"/>
    <col min="30" max="30" width="16.5703125" style="259" hidden="1" customWidth="1"/>
    <col min="31" max="34" width="13.5703125" style="259" hidden="1" customWidth="1"/>
    <col min="35" max="36" width="12.7109375" style="259" hidden="1" customWidth="1"/>
    <col min="37" max="37" width="14.28515625" style="259" hidden="1" customWidth="1"/>
    <col min="38" max="38" width="13.85546875" style="259" hidden="1" customWidth="1"/>
    <col min="39" max="39" width="2.85546875" style="259" customWidth="1"/>
    <col min="40" max="40" width="12.28515625" style="259" customWidth="1"/>
    <col min="41" max="41" width="14.42578125" style="259" customWidth="1"/>
    <col min="42" max="51" width="9.140625" style="259" customWidth="1"/>
    <col min="52" max="52" width="13" style="259" customWidth="1"/>
    <col min="53" max="256" width="9.140625" style="259"/>
    <col min="257" max="257" width="2.140625" style="259" customWidth="1"/>
    <col min="258" max="258" width="2.28515625" style="259" customWidth="1"/>
    <col min="259" max="259" width="20.5703125" style="259" customWidth="1"/>
    <col min="260" max="260" width="18.42578125" style="259" customWidth="1"/>
    <col min="261" max="262" width="21" style="259" customWidth="1"/>
    <col min="263" max="264" width="13.28515625" style="259" customWidth="1"/>
    <col min="265" max="266" width="12.85546875" style="259" customWidth="1"/>
    <col min="267" max="267" width="15" style="259" customWidth="1"/>
    <col min="268" max="268" width="15.7109375" style="259" customWidth="1"/>
    <col min="269" max="269" width="18.7109375" style="259" customWidth="1"/>
    <col min="270" max="270" width="15.85546875" style="259" customWidth="1"/>
    <col min="271" max="276" width="17.7109375" style="259" customWidth="1"/>
    <col min="277" max="277" width="16.42578125" style="259" customWidth="1"/>
    <col min="278" max="278" width="15.28515625" style="259" customWidth="1"/>
    <col min="279" max="285" width="15" style="259" customWidth="1"/>
    <col min="286" max="286" width="16.5703125" style="259" customWidth="1"/>
    <col min="287" max="290" width="13.5703125" style="259" customWidth="1"/>
    <col min="291" max="292" width="12.7109375" style="259" customWidth="1"/>
    <col min="293" max="293" width="14.28515625" style="259" customWidth="1"/>
    <col min="294" max="294" width="13.85546875" style="259" customWidth="1"/>
    <col min="295" max="295" width="2.85546875" style="259" customWidth="1"/>
    <col min="296" max="296" width="12.28515625" style="259" customWidth="1"/>
    <col min="297" max="297" width="14.42578125" style="259" customWidth="1"/>
    <col min="298" max="307" width="9.140625" style="259"/>
    <col min="308" max="308" width="13" style="259" customWidth="1"/>
    <col min="309" max="512" width="9.140625" style="259"/>
    <col min="513" max="513" width="2.140625" style="259" customWidth="1"/>
    <col min="514" max="514" width="2.28515625" style="259" customWidth="1"/>
    <col min="515" max="515" width="20.5703125" style="259" customWidth="1"/>
    <col min="516" max="516" width="18.42578125" style="259" customWidth="1"/>
    <col min="517" max="518" width="21" style="259" customWidth="1"/>
    <col min="519" max="520" width="13.28515625" style="259" customWidth="1"/>
    <col min="521" max="522" width="12.85546875" style="259" customWidth="1"/>
    <col min="523" max="523" width="15" style="259" customWidth="1"/>
    <col min="524" max="524" width="15.7109375" style="259" customWidth="1"/>
    <col min="525" max="525" width="18.7109375" style="259" customWidth="1"/>
    <col min="526" max="526" width="15.85546875" style="259" customWidth="1"/>
    <col min="527" max="532" width="17.7109375" style="259" customWidth="1"/>
    <col min="533" max="533" width="16.42578125" style="259" customWidth="1"/>
    <col min="534" max="534" width="15.28515625" style="259" customWidth="1"/>
    <col min="535" max="541" width="15" style="259" customWidth="1"/>
    <col min="542" max="542" width="16.5703125" style="259" customWidth="1"/>
    <col min="543" max="546" width="13.5703125" style="259" customWidth="1"/>
    <col min="547" max="548" width="12.7109375" style="259" customWidth="1"/>
    <col min="549" max="549" width="14.28515625" style="259" customWidth="1"/>
    <col min="550" max="550" width="13.85546875" style="259" customWidth="1"/>
    <col min="551" max="551" width="2.85546875" style="259" customWidth="1"/>
    <col min="552" max="552" width="12.28515625" style="259" customWidth="1"/>
    <col min="553" max="553" width="14.42578125" style="259" customWidth="1"/>
    <col min="554" max="563" width="9.140625" style="259"/>
    <col min="564" max="564" width="13" style="259" customWidth="1"/>
    <col min="565" max="768" width="9.140625" style="259"/>
    <col min="769" max="769" width="2.140625" style="259" customWidth="1"/>
    <col min="770" max="770" width="2.28515625" style="259" customWidth="1"/>
    <col min="771" max="771" width="20.5703125" style="259" customWidth="1"/>
    <col min="772" max="772" width="18.42578125" style="259" customWidth="1"/>
    <col min="773" max="774" width="21" style="259" customWidth="1"/>
    <col min="775" max="776" width="13.28515625" style="259" customWidth="1"/>
    <col min="777" max="778" width="12.85546875" style="259" customWidth="1"/>
    <col min="779" max="779" width="15" style="259" customWidth="1"/>
    <col min="780" max="780" width="15.7109375" style="259" customWidth="1"/>
    <col min="781" max="781" width="18.7109375" style="259" customWidth="1"/>
    <col min="782" max="782" width="15.85546875" style="259" customWidth="1"/>
    <col min="783" max="788" width="17.7109375" style="259" customWidth="1"/>
    <col min="789" max="789" width="16.42578125" style="259" customWidth="1"/>
    <col min="790" max="790" width="15.28515625" style="259" customWidth="1"/>
    <col min="791" max="797" width="15" style="259" customWidth="1"/>
    <col min="798" max="798" width="16.5703125" style="259" customWidth="1"/>
    <col min="799" max="802" width="13.5703125" style="259" customWidth="1"/>
    <col min="803" max="804" width="12.7109375" style="259" customWidth="1"/>
    <col min="805" max="805" width="14.28515625" style="259" customWidth="1"/>
    <col min="806" max="806" width="13.85546875" style="259" customWidth="1"/>
    <col min="807" max="807" width="2.85546875" style="259" customWidth="1"/>
    <col min="808" max="808" width="12.28515625" style="259" customWidth="1"/>
    <col min="809" max="809" width="14.42578125" style="259" customWidth="1"/>
    <col min="810" max="819" width="9.140625" style="259"/>
    <col min="820" max="820" width="13" style="259" customWidth="1"/>
    <col min="821" max="1024" width="9.140625" style="259"/>
    <col min="1025" max="1025" width="2.140625" style="259" customWidth="1"/>
    <col min="1026" max="1026" width="2.28515625" style="259" customWidth="1"/>
    <col min="1027" max="1027" width="20.5703125" style="259" customWidth="1"/>
    <col min="1028" max="1028" width="18.42578125" style="259" customWidth="1"/>
    <col min="1029" max="1030" width="21" style="259" customWidth="1"/>
    <col min="1031" max="1032" width="13.28515625" style="259" customWidth="1"/>
    <col min="1033" max="1034" width="12.85546875" style="259" customWidth="1"/>
    <col min="1035" max="1035" width="15" style="259" customWidth="1"/>
    <col min="1036" max="1036" width="15.7109375" style="259" customWidth="1"/>
    <col min="1037" max="1037" width="18.7109375" style="259" customWidth="1"/>
    <col min="1038" max="1038" width="15.85546875" style="259" customWidth="1"/>
    <col min="1039" max="1044" width="17.7109375" style="259" customWidth="1"/>
    <col min="1045" max="1045" width="16.42578125" style="259" customWidth="1"/>
    <col min="1046" max="1046" width="15.28515625" style="259" customWidth="1"/>
    <col min="1047" max="1053" width="15" style="259" customWidth="1"/>
    <col min="1054" max="1054" width="16.5703125" style="259" customWidth="1"/>
    <col min="1055" max="1058" width="13.5703125" style="259" customWidth="1"/>
    <col min="1059" max="1060" width="12.7109375" style="259" customWidth="1"/>
    <col min="1061" max="1061" width="14.28515625" style="259" customWidth="1"/>
    <col min="1062" max="1062" width="13.85546875" style="259" customWidth="1"/>
    <col min="1063" max="1063" width="2.85546875" style="259" customWidth="1"/>
    <col min="1064" max="1064" width="12.28515625" style="259" customWidth="1"/>
    <col min="1065" max="1065" width="14.42578125" style="259" customWidth="1"/>
    <col min="1066" max="1075" width="9.140625" style="259"/>
    <col min="1076" max="1076" width="13" style="259" customWidth="1"/>
    <col min="1077" max="1280" width="9.140625" style="259"/>
    <col min="1281" max="1281" width="2.140625" style="259" customWidth="1"/>
    <col min="1282" max="1282" width="2.28515625" style="259" customWidth="1"/>
    <col min="1283" max="1283" width="20.5703125" style="259" customWidth="1"/>
    <col min="1284" max="1284" width="18.42578125" style="259" customWidth="1"/>
    <col min="1285" max="1286" width="21" style="259" customWidth="1"/>
    <col min="1287" max="1288" width="13.28515625" style="259" customWidth="1"/>
    <col min="1289" max="1290" width="12.85546875" style="259" customWidth="1"/>
    <col min="1291" max="1291" width="15" style="259" customWidth="1"/>
    <col min="1292" max="1292" width="15.7109375" style="259" customWidth="1"/>
    <col min="1293" max="1293" width="18.7109375" style="259" customWidth="1"/>
    <col min="1294" max="1294" width="15.85546875" style="259" customWidth="1"/>
    <col min="1295" max="1300" width="17.7109375" style="259" customWidth="1"/>
    <col min="1301" max="1301" width="16.42578125" style="259" customWidth="1"/>
    <col min="1302" max="1302" width="15.28515625" style="259" customWidth="1"/>
    <col min="1303" max="1309" width="15" style="259" customWidth="1"/>
    <col min="1310" max="1310" width="16.5703125" style="259" customWidth="1"/>
    <col min="1311" max="1314" width="13.5703125" style="259" customWidth="1"/>
    <col min="1315" max="1316" width="12.7109375" style="259" customWidth="1"/>
    <col min="1317" max="1317" width="14.28515625" style="259" customWidth="1"/>
    <col min="1318" max="1318" width="13.85546875" style="259" customWidth="1"/>
    <col min="1319" max="1319" width="2.85546875" style="259" customWidth="1"/>
    <col min="1320" max="1320" width="12.28515625" style="259" customWidth="1"/>
    <col min="1321" max="1321" width="14.42578125" style="259" customWidth="1"/>
    <col min="1322" max="1331" width="9.140625" style="259"/>
    <col min="1332" max="1332" width="13" style="259" customWidth="1"/>
    <col min="1333" max="1536" width="9.140625" style="259"/>
    <col min="1537" max="1537" width="2.140625" style="259" customWidth="1"/>
    <col min="1538" max="1538" width="2.28515625" style="259" customWidth="1"/>
    <col min="1539" max="1539" width="20.5703125" style="259" customWidth="1"/>
    <col min="1540" max="1540" width="18.42578125" style="259" customWidth="1"/>
    <col min="1541" max="1542" width="21" style="259" customWidth="1"/>
    <col min="1543" max="1544" width="13.28515625" style="259" customWidth="1"/>
    <col min="1545" max="1546" width="12.85546875" style="259" customWidth="1"/>
    <col min="1547" max="1547" width="15" style="259" customWidth="1"/>
    <col min="1548" max="1548" width="15.7109375" style="259" customWidth="1"/>
    <col min="1549" max="1549" width="18.7109375" style="259" customWidth="1"/>
    <col min="1550" max="1550" width="15.85546875" style="259" customWidth="1"/>
    <col min="1551" max="1556" width="17.7109375" style="259" customWidth="1"/>
    <col min="1557" max="1557" width="16.42578125" style="259" customWidth="1"/>
    <col min="1558" max="1558" width="15.28515625" style="259" customWidth="1"/>
    <col min="1559" max="1565" width="15" style="259" customWidth="1"/>
    <col min="1566" max="1566" width="16.5703125" style="259" customWidth="1"/>
    <col min="1567" max="1570" width="13.5703125" style="259" customWidth="1"/>
    <col min="1571" max="1572" width="12.7109375" style="259" customWidth="1"/>
    <col min="1573" max="1573" width="14.28515625" style="259" customWidth="1"/>
    <col min="1574" max="1574" width="13.85546875" style="259" customWidth="1"/>
    <col min="1575" max="1575" width="2.85546875" style="259" customWidth="1"/>
    <col min="1576" max="1576" width="12.28515625" style="259" customWidth="1"/>
    <col min="1577" max="1577" width="14.42578125" style="259" customWidth="1"/>
    <col min="1578" max="1587" width="9.140625" style="259"/>
    <col min="1588" max="1588" width="13" style="259" customWidth="1"/>
    <col min="1589" max="1792" width="9.140625" style="259"/>
    <col min="1793" max="1793" width="2.140625" style="259" customWidth="1"/>
    <col min="1794" max="1794" width="2.28515625" style="259" customWidth="1"/>
    <col min="1795" max="1795" width="20.5703125" style="259" customWidth="1"/>
    <col min="1796" max="1796" width="18.42578125" style="259" customWidth="1"/>
    <col min="1797" max="1798" width="21" style="259" customWidth="1"/>
    <col min="1799" max="1800" width="13.28515625" style="259" customWidth="1"/>
    <col min="1801" max="1802" width="12.85546875" style="259" customWidth="1"/>
    <col min="1803" max="1803" width="15" style="259" customWidth="1"/>
    <col min="1804" max="1804" width="15.7109375" style="259" customWidth="1"/>
    <col min="1805" max="1805" width="18.7109375" style="259" customWidth="1"/>
    <col min="1806" max="1806" width="15.85546875" style="259" customWidth="1"/>
    <col min="1807" max="1812" width="17.7109375" style="259" customWidth="1"/>
    <col min="1813" max="1813" width="16.42578125" style="259" customWidth="1"/>
    <col min="1814" max="1814" width="15.28515625" style="259" customWidth="1"/>
    <col min="1815" max="1821" width="15" style="259" customWidth="1"/>
    <col min="1822" max="1822" width="16.5703125" style="259" customWidth="1"/>
    <col min="1823" max="1826" width="13.5703125" style="259" customWidth="1"/>
    <col min="1827" max="1828" width="12.7109375" style="259" customWidth="1"/>
    <col min="1829" max="1829" width="14.28515625" style="259" customWidth="1"/>
    <col min="1830" max="1830" width="13.85546875" style="259" customWidth="1"/>
    <col min="1831" max="1831" width="2.85546875" style="259" customWidth="1"/>
    <col min="1832" max="1832" width="12.28515625" style="259" customWidth="1"/>
    <col min="1833" max="1833" width="14.42578125" style="259" customWidth="1"/>
    <col min="1834" max="1843" width="9.140625" style="259"/>
    <col min="1844" max="1844" width="13" style="259" customWidth="1"/>
    <col min="1845" max="2048" width="9.140625" style="259"/>
    <col min="2049" max="2049" width="2.140625" style="259" customWidth="1"/>
    <col min="2050" max="2050" width="2.28515625" style="259" customWidth="1"/>
    <col min="2051" max="2051" width="20.5703125" style="259" customWidth="1"/>
    <col min="2052" max="2052" width="18.42578125" style="259" customWidth="1"/>
    <col min="2053" max="2054" width="21" style="259" customWidth="1"/>
    <col min="2055" max="2056" width="13.28515625" style="259" customWidth="1"/>
    <col min="2057" max="2058" width="12.85546875" style="259" customWidth="1"/>
    <col min="2059" max="2059" width="15" style="259" customWidth="1"/>
    <col min="2060" max="2060" width="15.7109375" style="259" customWidth="1"/>
    <col min="2061" max="2061" width="18.7109375" style="259" customWidth="1"/>
    <col min="2062" max="2062" width="15.85546875" style="259" customWidth="1"/>
    <col min="2063" max="2068" width="17.7109375" style="259" customWidth="1"/>
    <col min="2069" max="2069" width="16.42578125" style="259" customWidth="1"/>
    <col min="2070" max="2070" width="15.28515625" style="259" customWidth="1"/>
    <col min="2071" max="2077" width="15" style="259" customWidth="1"/>
    <col min="2078" max="2078" width="16.5703125" style="259" customWidth="1"/>
    <col min="2079" max="2082" width="13.5703125" style="259" customWidth="1"/>
    <col min="2083" max="2084" width="12.7109375" style="259" customWidth="1"/>
    <col min="2085" max="2085" width="14.28515625" style="259" customWidth="1"/>
    <col min="2086" max="2086" width="13.85546875" style="259" customWidth="1"/>
    <col min="2087" max="2087" width="2.85546875" style="259" customWidth="1"/>
    <col min="2088" max="2088" width="12.28515625" style="259" customWidth="1"/>
    <col min="2089" max="2089" width="14.42578125" style="259" customWidth="1"/>
    <col min="2090" max="2099" width="9.140625" style="259"/>
    <col min="2100" max="2100" width="13" style="259" customWidth="1"/>
    <col min="2101" max="2304" width="9.140625" style="259"/>
    <col min="2305" max="2305" width="2.140625" style="259" customWidth="1"/>
    <col min="2306" max="2306" width="2.28515625" style="259" customWidth="1"/>
    <col min="2307" max="2307" width="20.5703125" style="259" customWidth="1"/>
    <col min="2308" max="2308" width="18.42578125" style="259" customWidth="1"/>
    <col min="2309" max="2310" width="21" style="259" customWidth="1"/>
    <col min="2311" max="2312" width="13.28515625" style="259" customWidth="1"/>
    <col min="2313" max="2314" width="12.85546875" style="259" customWidth="1"/>
    <col min="2315" max="2315" width="15" style="259" customWidth="1"/>
    <col min="2316" max="2316" width="15.7109375" style="259" customWidth="1"/>
    <col min="2317" max="2317" width="18.7109375" style="259" customWidth="1"/>
    <col min="2318" max="2318" width="15.85546875" style="259" customWidth="1"/>
    <col min="2319" max="2324" width="17.7109375" style="259" customWidth="1"/>
    <col min="2325" max="2325" width="16.42578125" style="259" customWidth="1"/>
    <col min="2326" max="2326" width="15.28515625" style="259" customWidth="1"/>
    <col min="2327" max="2333" width="15" style="259" customWidth="1"/>
    <col min="2334" max="2334" width="16.5703125" style="259" customWidth="1"/>
    <col min="2335" max="2338" width="13.5703125" style="259" customWidth="1"/>
    <col min="2339" max="2340" width="12.7109375" style="259" customWidth="1"/>
    <col min="2341" max="2341" width="14.28515625" style="259" customWidth="1"/>
    <col min="2342" max="2342" width="13.85546875" style="259" customWidth="1"/>
    <col min="2343" max="2343" width="2.85546875" style="259" customWidth="1"/>
    <col min="2344" max="2344" width="12.28515625" style="259" customWidth="1"/>
    <col min="2345" max="2345" width="14.42578125" style="259" customWidth="1"/>
    <col min="2346" max="2355" width="9.140625" style="259"/>
    <col min="2356" max="2356" width="13" style="259" customWidth="1"/>
    <col min="2357" max="2560" width="9.140625" style="259"/>
    <col min="2561" max="2561" width="2.140625" style="259" customWidth="1"/>
    <col min="2562" max="2562" width="2.28515625" style="259" customWidth="1"/>
    <col min="2563" max="2563" width="20.5703125" style="259" customWidth="1"/>
    <col min="2564" max="2564" width="18.42578125" style="259" customWidth="1"/>
    <col min="2565" max="2566" width="21" style="259" customWidth="1"/>
    <col min="2567" max="2568" width="13.28515625" style="259" customWidth="1"/>
    <col min="2569" max="2570" width="12.85546875" style="259" customWidth="1"/>
    <col min="2571" max="2571" width="15" style="259" customWidth="1"/>
    <col min="2572" max="2572" width="15.7109375" style="259" customWidth="1"/>
    <col min="2573" max="2573" width="18.7109375" style="259" customWidth="1"/>
    <col min="2574" max="2574" width="15.85546875" style="259" customWidth="1"/>
    <col min="2575" max="2580" width="17.7109375" style="259" customWidth="1"/>
    <col min="2581" max="2581" width="16.42578125" style="259" customWidth="1"/>
    <col min="2582" max="2582" width="15.28515625" style="259" customWidth="1"/>
    <col min="2583" max="2589" width="15" style="259" customWidth="1"/>
    <col min="2590" max="2590" width="16.5703125" style="259" customWidth="1"/>
    <col min="2591" max="2594" width="13.5703125" style="259" customWidth="1"/>
    <col min="2595" max="2596" width="12.7109375" style="259" customWidth="1"/>
    <col min="2597" max="2597" width="14.28515625" style="259" customWidth="1"/>
    <col min="2598" max="2598" width="13.85546875" style="259" customWidth="1"/>
    <col min="2599" max="2599" width="2.85546875" style="259" customWidth="1"/>
    <col min="2600" max="2600" width="12.28515625" style="259" customWidth="1"/>
    <col min="2601" max="2601" width="14.42578125" style="259" customWidth="1"/>
    <col min="2602" max="2611" width="9.140625" style="259"/>
    <col min="2612" max="2612" width="13" style="259" customWidth="1"/>
    <col min="2613" max="2816" width="9.140625" style="259"/>
    <col min="2817" max="2817" width="2.140625" style="259" customWidth="1"/>
    <col min="2818" max="2818" width="2.28515625" style="259" customWidth="1"/>
    <col min="2819" max="2819" width="20.5703125" style="259" customWidth="1"/>
    <col min="2820" max="2820" width="18.42578125" style="259" customWidth="1"/>
    <col min="2821" max="2822" width="21" style="259" customWidth="1"/>
    <col min="2823" max="2824" width="13.28515625" style="259" customWidth="1"/>
    <col min="2825" max="2826" width="12.85546875" style="259" customWidth="1"/>
    <col min="2827" max="2827" width="15" style="259" customWidth="1"/>
    <col min="2828" max="2828" width="15.7109375" style="259" customWidth="1"/>
    <col min="2829" max="2829" width="18.7109375" style="259" customWidth="1"/>
    <col min="2830" max="2830" width="15.85546875" style="259" customWidth="1"/>
    <col min="2831" max="2836" width="17.7109375" style="259" customWidth="1"/>
    <col min="2837" max="2837" width="16.42578125" style="259" customWidth="1"/>
    <col min="2838" max="2838" width="15.28515625" style="259" customWidth="1"/>
    <col min="2839" max="2845" width="15" style="259" customWidth="1"/>
    <col min="2846" max="2846" width="16.5703125" style="259" customWidth="1"/>
    <col min="2847" max="2850" width="13.5703125" style="259" customWidth="1"/>
    <col min="2851" max="2852" width="12.7109375" style="259" customWidth="1"/>
    <col min="2853" max="2853" width="14.28515625" style="259" customWidth="1"/>
    <col min="2854" max="2854" width="13.85546875" style="259" customWidth="1"/>
    <col min="2855" max="2855" width="2.85546875" style="259" customWidth="1"/>
    <col min="2856" max="2856" width="12.28515625" style="259" customWidth="1"/>
    <col min="2857" max="2857" width="14.42578125" style="259" customWidth="1"/>
    <col min="2858" max="2867" width="9.140625" style="259"/>
    <col min="2868" max="2868" width="13" style="259" customWidth="1"/>
    <col min="2869" max="3072" width="9.140625" style="259"/>
    <col min="3073" max="3073" width="2.140625" style="259" customWidth="1"/>
    <col min="3074" max="3074" width="2.28515625" style="259" customWidth="1"/>
    <col min="3075" max="3075" width="20.5703125" style="259" customWidth="1"/>
    <col min="3076" max="3076" width="18.42578125" style="259" customWidth="1"/>
    <col min="3077" max="3078" width="21" style="259" customWidth="1"/>
    <col min="3079" max="3080" width="13.28515625" style="259" customWidth="1"/>
    <col min="3081" max="3082" width="12.85546875" style="259" customWidth="1"/>
    <col min="3083" max="3083" width="15" style="259" customWidth="1"/>
    <col min="3084" max="3084" width="15.7109375" style="259" customWidth="1"/>
    <col min="3085" max="3085" width="18.7109375" style="259" customWidth="1"/>
    <col min="3086" max="3086" width="15.85546875" style="259" customWidth="1"/>
    <col min="3087" max="3092" width="17.7109375" style="259" customWidth="1"/>
    <col min="3093" max="3093" width="16.42578125" style="259" customWidth="1"/>
    <col min="3094" max="3094" width="15.28515625" style="259" customWidth="1"/>
    <col min="3095" max="3101" width="15" style="259" customWidth="1"/>
    <col min="3102" max="3102" width="16.5703125" style="259" customWidth="1"/>
    <col min="3103" max="3106" width="13.5703125" style="259" customWidth="1"/>
    <col min="3107" max="3108" width="12.7109375" style="259" customWidth="1"/>
    <col min="3109" max="3109" width="14.28515625" style="259" customWidth="1"/>
    <col min="3110" max="3110" width="13.85546875" style="259" customWidth="1"/>
    <col min="3111" max="3111" width="2.85546875" style="259" customWidth="1"/>
    <col min="3112" max="3112" width="12.28515625" style="259" customWidth="1"/>
    <col min="3113" max="3113" width="14.42578125" style="259" customWidth="1"/>
    <col min="3114" max="3123" width="9.140625" style="259"/>
    <col min="3124" max="3124" width="13" style="259" customWidth="1"/>
    <col min="3125" max="3328" width="9.140625" style="259"/>
    <col min="3329" max="3329" width="2.140625" style="259" customWidth="1"/>
    <col min="3330" max="3330" width="2.28515625" style="259" customWidth="1"/>
    <col min="3331" max="3331" width="20.5703125" style="259" customWidth="1"/>
    <col min="3332" max="3332" width="18.42578125" style="259" customWidth="1"/>
    <col min="3333" max="3334" width="21" style="259" customWidth="1"/>
    <col min="3335" max="3336" width="13.28515625" style="259" customWidth="1"/>
    <col min="3337" max="3338" width="12.85546875" style="259" customWidth="1"/>
    <col min="3339" max="3339" width="15" style="259" customWidth="1"/>
    <col min="3340" max="3340" width="15.7109375" style="259" customWidth="1"/>
    <col min="3341" max="3341" width="18.7109375" style="259" customWidth="1"/>
    <col min="3342" max="3342" width="15.85546875" style="259" customWidth="1"/>
    <col min="3343" max="3348" width="17.7109375" style="259" customWidth="1"/>
    <col min="3349" max="3349" width="16.42578125" style="259" customWidth="1"/>
    <col min="3350" max="3350" width="15.28515625" style="259" customWidth="1"/>
    <col min="3351" max="3357" width="15" style="259" customWidth="1"/>
    <col min="3358" max="3358" width="16.5703125" style="259" customWidth="1"/>
    <col min="3359" max="3362" width="13.5703125" style="259" customWidth="1"/>
    <col min="3363" max="3364" width="12.7109375" style="259" customWidth="1"/>
    <col min="3365" max="3365" width="14.28515625" style="259" customWidth="1"/>
    <col min="3366" max="3366" width="13.85546875" style="259" customWidth="1"/>
    <col min="3367" max="3367" width="2.85546875" style="259" customWidth="1"/>
    <col min="3368" max="3368" width="12.28515625" style="259" customWidth="1"/>
    <col min="3369" max="3369" width="14.42578125" style="259" customWidth="1"/>
    <col min="3370" max="3379" width="9.140625" style="259"/>
    <col min="3380" max="3380" width="13" style="259" customWidth="1"/>
    <col min="3381" max="3584" width="9.140625" style="259"/>
    <col min="3585" max="3585" width="2.140625" style="259" customWidth="1"/>
    <col min="3586" max="3586" width="2.28515625" style="259" customWidth="1"/>
    <col min="3587" max="3587" width="20.5703125" style="259" customWidth="1"/>
    <col min="3588" max="3588" width="18.42578125" style="259" customWidth="1"/>
    <col min="3589" max="3590" width="21" style="259" customWidth="1"/>
    <col min="3591" max="3592" width="13.28515625" style="259" customWidth="1"/>
    <col min="3593" max="3594" width="12.85546875" style="259" customWidth="1"/>
    <col min="3595" max="3595" width="15" style="259" customWidth="1"/>
    <col min="3596" max="3596" width="15.7109375" style="259" customWidth="1"/>
    <col min="3597" max="3597" width="18.7109375" style="259" customWidth="1"/>
    <col min="3598" max="3598" width="15.85546875" style="259" customWidth="1"/>
    <col min="3599" max="3604" width="17.7109375" style="259" customWidth="1"/>
    <col min="3605" max="3605" width="16.42578125" style="259" customWidth="1"/>
    <col min="3606" max="3606" width="15.28515625" style="259" customWidth="1"/>
    <col min="3607" max="3613" width="15" style="259" customWidth="1"/>
    <col min="3614" max="3614" width="16.5703125" style="259" customWidth="1"/>
    <col min="3615" max="3618" width="13.5703125" style="259" customWidth="1"/>
    <col min="3619" max="3620" width="12.7109375" style="259" customWidth="1"/>
    <col min="3621" max="3621" width="14.28515625" style="259" customWidth="1"/>
    <col min="3622" max="3622" width="13.85546875" style="259" customWidth="1"/>
    <col min="3623" max="3623" width="2.85546875" style="259" customWidth="1"/>
    <col min="3624" max="3624" width="12.28515625" style="259" customWidth="1"/>
    <col min="3625" max="3625" width="14.42578125" style="259" customWidth="1"/>
    <col min="3626" max="3635" width="9.140625" style="259"/>
    <col min="3636" max="3636" width="13" style="259" customWidth="1"/>
    <col min="3637" max="3840" width="9.140625" style="259"/>
    <col min="3841" max="3841" width="2.140625" style="259" customWidth="1"/>
    <col min="3842" max="3842" width="2.28515625" style="259" customWidth="1"/>
    <col min="3843" max="3843" width="20.5703125" style="259" customWidth="1"/>
    <col min="3844" max="3844" width="18.42578125" style="259" customWidth="1"/>
    <col min="3845" max="3846" width="21" style="259" customWidth="1"/>
    <col min="3847" max="3848" width="13.28515625" style="259" customWidth="1"/>
    <col min="3849" max="3850" width="12.85546875" style="259" customWidth="1"/>
    <col min="3851" max="3851" width="15" style="259" customWidth="1"/>
    <col min="3852" max="3852" width="15.7109375" style="259" customWidth="1"/>
    <col min="3853" max="3853" width="18.7109375" style="259" customWidth="1"/>
    <col min="3854" max="3854" width="15.85546875" style="259" customWidth="1"/>
    <col min="3855" max="3860" width="17.7109375" style="259" customWidth="1"/>
    <col min="3861" max="3861" width="16.42578125" style="259" customWidth="1"/>
    <col min="3862" max="3862" width="15.28515625" style="259" customWidth="1"/>
    <col min="3863" max="3869" width="15" style="259" customWidth="1"/>
    <col min="3870" max="3870" width="16.5703125" style="259" customWidth="1"/>
    <col min="3871" max="3874" width="13.5703125" style="259" customWidth="1"/>
    <col min="3875" max="3876" width="12.7109375" style="259" customWidth="1"/>
    <col min="3877" max="3877" width="14.28515625" style="259" customWidth="1"/>
    <col min="3878" max="3878" width="13.85546875" style="259" customWidth="1"/>
    <col min="3879" max="3879" width="2.85546875" style="259" customWidth="1"/>
    <col min="3880" max="3880" width="12.28515625" style="259" customWidth="1"/>
    <col min="3881" max="3881" width="14.42578125" style="259" customWidth="1"/>
    <col min="3882" max="3891" width="9.140625" style="259"/>
    <col min="3892" max="3892" width="13" style="259" customWidth="1"/>
    <col min="3893" max="4096" width="9.140625" style="259"/>
    <col min="4097" max="4097" width="2.140625" style="259" customWidth="1"/>
    <col min="4098" max="4098" width="2.28515625" style="259" customWidth="1"/>
    <col min="4099" max="4099" width="20.5703125" style="259" customWidth="1"/>
    <col min="4100" max="4100" width="18.42578125" style="259" customWidth="1"/>
    <col min="4101" max="4102" width="21" style="259" customWidth="1"/>
    <col min="4103" max="4104" width="13.28515625" style="259" customWidth="1"/>
    <col min="4105" max="4106" width="12.85546875" style="259" customWidth="1"/>
    <col min="4107" max="4107" width="15" style="259" customWidth="1"/>
    <col min="4108" max="4108" width="15.7109375" style="259" customWidth="1"/>
    <col min="4109" max="4109" width="18.7109375" style="259" customWidth="1"/>
    <col min="4110" max="4110" width="15.85546875" style="259" customWidth="1"/>
    <col min="4111" max="4116" width="17.7109375" style="259" customWidth="1"/>
    <col min="4117" max="4117" width="16.42578125" style="259" customWidth="1"/>
    <col min="4118" max="4118" width="15.28515625" style="259" customWidth="1"/>
    <col min="4119" max="4125" width="15" style="259" customWidth="1"/>
    <col min="4126" max="4126" width="16.5703125" style="259" customWidth="1"/>
    <col min="4127" max="4130" width="13.5703125" style="259" customWidth="1"/>
    <col min="4131" max="4132" width="12.7109375" style="259" customWidth="1"/>
    <col min="4133" max="4133" width="14.28515625" style="259" customWidth="1"/>
    <col min="4134" max="4134" width="13.85546875" style="259" customWidth="1"/>
    <col min="4135" max="4135" width="2.85546875" style="259" customWidth="1"/>
    <col min="4136" max="4136" width="12.28515625" style="259" customWidth="1"/>
    <col min="4137" max="4137" width="14.42578125" style="259" customWidth="1"/>
    <col min="4138" max="4147" width="9.140625" style="259"/>
    <col min="4148" max="4148" width="13" style="259" customWidth="1"/>
    <col min="4149" max="4352" width="9.140625" style="259"/>
    <col min="4353" max="4353" width="2.140625" style="259" customWidth="1"/>
    <col min="4354" max="4354" width="2.28515625" style="259" customWidth="1"/>
    <col min="4355" max="4355" width="20.5703125" style="259" customWidth="1"/>
    <col min="4356" max="4356" width="18.42578125" style="259" customWidth="1"/>
    <col min="4357" max="4358" width="21" style="259" customWidth="1"/>
    <col min="4359" max="4360" width="13.28515625" style="259" customWidth="1"/>
    <col min="4361" max="4362" width="12.85546875" style="259" customWidth="1"/>
    <col min="4363" max="4363" width="15" style="259" customWidth="1"/>
    <col min="4364" max="4364" width="15.7109375" style="259" customWidth="1"/>
    <col min="4365" max="4365" width="18.7109375" style="259" customWidth="1"/>
    <col min="4366" max="4366" width="15.85546875" style="259" customWidth="1"/>
    <col min="4367" max="4372" width="17.7109375" style="259" customWidth="1"/>
    <col min="4373" max="4373" width="16.42578125" style="259" customWidth="1"/>
    <col min="4374" max="4374" width="15.28515625" style="259" customWidth="1"/>
    <col min="4375" max="4381" width="15" style="259" customWidth="1"/>
    <col min="4382" max="4382" width="16.5703125" style="259" customWidth="1"/>
    <col min="4383" max="4386" width="13.5703125" style="259" customWidth="1"/>
    <col min="4387" max="4388" width="12.7109375" style="259" customWidth="1"/>
    <col min="4389" max="4389" width="14.28515625" style="259" customWidth="1"/>
    <col min="4390" max="4390" width="13.85546875" style="259" customWidth="1"/>
    <col min="4391" max="4391" width="2.85546875" style="259" customWidth="1"/>
    <col min="4392" max="4392" width="12.28515625" style="259" customWidth="1"/>
    <col min="4393" max="4393" width="14.42578125" style="259" customWidth="1"/>
    <col min="4394" max="4403" width="9.140625" style="259"/>
    <col min="4404" max="4404" width="13" style="259" customWidth="1"/>
    <col min="4405" max="4608" width="9.140625" style="259"/>
    <col min="4609" max="4609" width="2.140625" style="259" customWidth="1"/>
    <col min="4610" max="4610" width="2.28515625" style="259" customWidth="1"/>
    <col min="4611" max="4611" width="20.5703125" style="259" customWidth="1"/>
    <col min="4612" max="4612" width="18.42578125" style="259" customWidth="1"/>
    <col min="4613" max="4614" width="21" style="259" customWidth="1"/>
    <col min="4615" max="4616" width="13.28515625" style="259" customWidth="1"/>
    <col min="4617" max="4618" width="12.85546875" style="259" customWidth="1"/>
    <col min="4619" max="4619" width="15" style="259" customWidth="1"/>
    <col min="4620" max="4620" width="15.7109375" style="259" customWidth="1"/>
    <col min="4621" max="4621" width="18.7109375" style="259" customWidth="1"/>
    <col min="4622" max="4622" width="15.85546875" style="259" customWidth="1"/>
    <col min="4623" max="4628" width="17.7109375" style="259" customWidth="1"/>
    <col min="4629" max="4629" width="16.42578125" style="259" customWidth="1"/>
    <col min="4630" max="4630" width="15.28515625" style="259" customWidth="1"/>
    <col min="4631" max="4637" width="15" style="259" customWidth="1"/>
    <col min="4638" max="4638" width="16.5703125" style="259" customWidth="1"/>
    <col min="4639" max="4642" width="13.5703125" style="259" customWidth="1"/>
    <col min="4643" max="4644" width="12.7109375" style="259" customWidth="1"/>
    <col min="4645" max="4645" width="14.28515625" style="259" customWidth="1"/>
    <col min="4646" max="4646" width="13.85546875" style="259" customWidth="1"/>
    <col min="4647" max="4647" width="2.85546875" style="259" customWidth="1"/>
    <col min="4648" max="4648" width="12.28515625" style="259" customWidth="1"/>
    <col min="4649" max="4649" width="14.42578125" style="259" customWidth="1"/>
    <col min="4650" max="4659" width="9.140625" style="259"/>
    <col min="4660" max="4660" width="13" style="259" customWidth="1"/>
    <col min="4661" max="4864" width="9.140625" style="259"/>
    <col min="4865" max="4865" width="2.140625" style="259" customWidth="1"/>
    <col min="4866" max="4866" width="2.28515625" style="259" customWidth="1"/>
    <col min="4867" max="4867" width="20.5703125" style="259" customWidth="1"/>
    <col min="4868" max="4868" width="18.42578125" style="259" customWidth="1"/>
    <col min="4869" max="4870" width="21" style="259" customWidth="1"/>
    <col min="4871" max="4872" width="13.28515625" style="259" customWidth="1"/>
    <col min="4873" max="4874" width="12.85546875" style="259" customWidth="1"/>
    <col min="4875" max="4875" width="15" style="259" customWidth="1"/>
    <col min="4876" max="4876" width="15.7109375" style="259" customWidth="1"/>
    <col min="4877" max="4877" width="18.7109375" style="259" customWidth="1"/>
    <col min="4878" max="4878" width="15.85546875" style="259" customWidth="1"/>
    <col min="4879" max="4884" width="17.7109375" style="259" customWidth="1"/>
    <col min="4885" max="4885" width="16.42578125" style="259" customWidth="1"/>
    <col min="4886" max="4886" width="15.28515625" style="259" customWidth="1"/>
    <col min="4887" max="4893" width="15" style="259" customWidth="1"/>
    <col min="4894" max="4894" width="16.5703125" style="259" customWidth="1"/>
    <col min="4895" max="4898" width="13.5703125" style="259" customWidth="1"/>
    <col min="4899" max="4900" width="12.7109375" style="259" customWidth="1"/>
    <col min="4901" max="4901" width="14.28515625" style="259" customWidth="1"/>
    <col min="4902" max="4902" width="13.85546875" style="259" customWidth="1"/>
    <col min="4903" max="4903" width="2.85546875" style="259" customWidth="1"/>
    <col min="4904" max="4904" width="12.28515625" style="259" customWidth="1"/>
    <col min="4905" max="4905" width="14.42578125" style="259" customWidth="1"/>
    <col min="4906" max="4915" width="9.140625" style="259"/>
    <col min="4916" max="4916" width="13" style="259" customWidth="1"/>
    <col min="4917" max="5120" width="9.140625" style="259"/>
    <col min="5121" max="5121" width="2.140625" style="259" customWidth="1"/>
    <col min="5122" max="5122" width="2.28515625" style="259" customWidth="1"/>
    <col min="5123" max="5123" width="20.5703125" style="259" customWidth="1"/>
    <col min="5124" max="5124" width="18.42578125" style="259" customWidth="1"/>
    <col min="5125" max="5126" width="21" style="259" customWidth="1"/>
    <col min="5127" max="5128" width="13.28515625" style="259" customWidth="1"/>
    <col min="5129" max="5130" width="12.85546875" style="259" customWidth="1"/>
    <col min="5131" max="5131" width="15" style="259" customWidth="1"/>
    <col min="5132" max="5132" width="15.7109375" style="259" customWidth="1"/>
    <col min="5133" max="5133" width="18.7109375" style="259" customWidth="1"/>
    <col min="5134" max="5134" width="15.85546875" style="259" customWidth="1"/>
    <col min="5135" max="5140" width="17.7109375" style="259" customWidth="1"/>
    <col min="5141" max="5141" width="16.42578125" style="259" customWidth="1"/>
    <col min="5142" max="5142" width="15.28515625" style="259" customWidth="1"/>
    <col min="5143" max="5149" width="15" style="259" customWidth="1"/>
    <col min="5150" max="5150" width="16.5703125" style="259" customWidth="1"/>
    <col min="5151" max="5154" width="13.5703125" style="259" customWidth="1"/>
    <col min="5155" max="5156" width="12.7109375" style="259" customWidth="1"/>
    <col min="5157" max="5157" width="14.28515625" style="259" customWidth="1"/>
    <col min="5158" max="5158" width="13.85546875" style="259" customWidth="1"/>
    <col min="5159" max="5159" width="2.85546875" style="259" customWidth="1"/>
    <col min="5160" max="5160" width="12.28515625" style="259" customWidth="1"/>
    <col min="5161" max="5161" width="14.42578125" style="259" customWidth="1"/>
    <col min="5162" max="5171" width="9.140625" style="259"/>
    <col min="5172" max="5172" width="13" style="259" customWidth="1"/>
    <col min="5173" max="5376" width="9.140625" style="259"/>
    <col min="5377" max="5377" width="2.140625" style="259" customWidth="1"/>
    <col min="5378" max="5378" width="2.28515625" style="259" customWidth="1"/>
    <col min="5379" max="5379" width="20.5703125" style="259" customWidth="1"/>
    <col min="5380" max="5380" width="18.42578125" style="259" customWidth="1"/>
    <col min="5381" max="5382" width="21" style="259" customWidth="1"/>
    <col min="5383" max="5384" width="13.28515625" style="259" customWidth="1"/>
    <col min="5385" max="5386" width="12.85546875" style="259" customWidth="1"/>
    <col min="5387" max="5387" width="15" style="259" customWidth="1"/>
    <col min="5388" max="5388" width="15.7109375" style="259" customWidth="1"/>
    <col min="5389" max="5389" width="18.7109375" style="259" customWidth="1"/>
    <col min="5390" max="5390" width="15.85546875" style="259" customWidth="1"/>
    <col min="5391" max="5396" width="17.7109375" style="259" customWidth="1"/>
    <col min="5397" max="5397" width="16.42578125" style="259" customWidth="1"/>
    <col min="5398" max="5398" width="15.28515625" style="259" customWidth="1"/>
    <col min="5399" max="5405" width="15" style="259" customWidth="1"/>
    <col min="5406" max="5406" width="16.5703125" style="259" customWidth="1"/>
    <col min="5407" max="5410" width="13.5703125" style="259" customWidth="1"/>
    <col min="5411" max="5412" width="12.7109375" style="259" customWidth="1"/>
    <col min="5413" max="5413" width="14.28515625" style="259" customWidth="1"/>
    <col min="5414" max="5414" width="13.85546875" style="259" customWidth="1"/>
    <col min="5415" max="5415" width="2.85546875" style="259" customWidth="1"/>
    <col min="5416" max="5416" width="12.28515625" style="259" customWidth="1"/>
    <col min="5417" max="5417" width="14.42578125" style="259" customWidth="1"/>
    <col min="5418" max="5427" width="9.140625" style="259"/>
    <col min="5428" max="5428" width="13" style="259" customWidth="1"/>
    <col min="5429" max="5632" width="9.140625" style="259"/>
    <col min="5633" max="5633" width="2.140625" style="259" customWidth="1"/>
    <col min="5634" max="5634" width="2.28515625" style="259" customWidth="1"/>
    <col min="5635" max="5635" width="20.5703125" style="259" customWidth="1"/>
    <col min="5636" max="5636" width="18.42578125" style="259" customWidth="1"/>
    <col min="5637" max="5638" width="21" style="259" customWidth="1"/>
    <col min="5639" max="5640" width="13.28515625" style="259" customWidth="1"/>
    <col min="5641" max="5642" width="12.85546875" style="259" customWidth="1"/>
    <col min="5643" max="5643" width="15" style="259" customWidth="1"/>
    <col min="5644" max="5644" width="15.7109375" style="259" customWidth="1"/>
    <col min="5645" max="5645" width="18.7109375" style="259" customWidth="1"/>
    <col min="5646" max="5646" width="15.85546875" style="259" customWidth="1"/>
    <col min="5647" max="5652" width="17.7109375" style="259" customWidth="1"/>
    <col min="5653" max="5653" width="16.42578125" style="259" customWidth="1"/>
    <col min="5654" max="5654" width="15.28515625" style="259" customWidth="1"/>
    <col min="5655" max="5661" width="15" style="259" customWidth="1"/>
    <col min="5662" max="5662" width="16.5703125" style="259" customWidth="1"/>
    <col min="5663" max="5666" width="13.5703125" style="259" customWidth="1"/>
    <col min="5667" max="5668" width="12.7109375" style="259" customWidth="1"/>
    <col min="5669" max="5669" width="14.28515625" style="259" customWidth="1"/>
    <col min="5670" max="5670" width="13.85546875" style="259" customWidth="1"/>
    <col min="5671" max="5671" width="2.85546875" style="259" customWidth="1"/>
    <col min="5672" max="5672" width="12.28515625" style="259" customWidth="1"/>
    <col min="5673" max="5673" width="14.42578125" style="259" customWidth="1"/>
    <col min="5674" max="5683" width="9.140625" style="259"/>
    <col min="5684" max="5684" width="13" style="259" customWidth="1"/>
    <col min="5685" max="5888" width="9.140625" style="259"/>
    <col min="5889" max="5889" width="2.140625" style="259" customWidth="1"/>
    <col min="5890" max="5890" width="2.28515625" style="259" customWidth="1"/>
    <col min="5891" max="5891" width="20.5703125" style="259" customWidth="1"/>
    <col min="5892" max="5892" width="18.42578125" style="259" customWidth="1"/>
    <col min="5893" max="5894" width="21" style="259" customWidth="1"/>
    <col min="5895" max="5896" width="13.28515625" style="259" customWidth="1"/>
    <col min="5897" max="5898" width="12.85546875" style="259" customWidth="1"/>
    <col min="5899" max="5899" width="15" style="259" customWidth="1"/>
    <col min="5900" max="5900" width="15.7109375" style="259" customWidth="1"/>
    <col min="5901" max="5901" width="18.7109375" style="259" customWidth="1"/>
    <col min="5902" max="5902" width="15.85546875" style="259" customWidth="1"/>
    <col min="5903" max="5908" width="17.7109375" style="259" customWidth="1"/>
    <col min="5909" max="5909" width="16.42578125" style="259" customWidth="1"/>
    <col min="5910" max="5910" width="15.28515625" style="259" customWidth="1"/>
    <col min="5911" max="5917" width="15" style="259" customWidth="1"/>
    <col min="5918" max="5918" width="16.5703125" style="259" customWidth="1"/>
    <col min="5919" max="5922" width="13.5703125" style="259" customWidth="1"/>
    <col min="5923" max="5924" width="12.7109375" style="259" customWidth="1"/>
    <col min="5925" max="5925" width="14.28515625" style="259" customWidth="1"/>
    <col min="5926" max="5926" width="13.85546875" style="259" customWidth="1"/>
    <col min="5927" max="5927" width="2.85546875" style="259" customWidth="1"/>
    <col min="5928" max="5928" width="12.28515625" style="259" customWidth="1"/>
    <col min="5929" max="5929" width="14.42578125" style="259" customWidth="1"/>
    <col min="5930" max="5939" width="9.140625" style="259"/>
    <col min="5940" max="5940" width="13" style="259" customWidth="1"/>
    <col min="5941" max="6144" width="9.140625" style="259"/>
    <col min="6145" max="6145" width="2.140625" style="259" customWidth="1"/>
    <col min="6146" max="6146" width="2.28515625" style="259" customWidth="1"/>
    <col min="6147" max="6147" width="20.5703125" style="259" customWidth="1"/>
    <col min="6148" max="6148" width="18.42578125" style="259" customWidth="1"/>
    <col min="6149" max="6150" width="21" style="259" customWidth="1"/>
    <col min="6151" max="6152" width="13.28515625" style="259" customWidth="1"/>
    <col min="6153" max="6154" width="12.85546875" style="259" customWidth="1"/>
    <col min="6155" max="6155" width="15" style="259" customWidth="1"/>
    <col min="6156" max="6156" width="15.7109375" style="259" customWidth="1"/>
    <col min="6157" max="6157" width="18.7109375" style="259" customWidth="1"/>
    <col min="6158" max="6158" width="15.85546875" style="259" customWidth="1"/>
    <col min="6159" max="6164" width="17.7109375" style="259" customWidth="1"/>
    <col min="6165" max="6165" width="16.42578125" style="259" customWidth="1"/>
    <col min="6166" max="6166" width="15.28515625" style="259" customWidth="1"/>
    <col min="6167" max="6173" width="15" style="259" customWidth="1"/>
    <col min="6174" max="6174" width="16.5703125" style="259" customWidth="1"/>
    <col min="6175" max="6178" width="13.5703125" style="259" customWidth="1"/>
    <col min="6179" max="6180" width="12.7109375" style="259" customWidth="1"/>
    <col min="6181" max="6181" width="14.28515625" style="259" customWidth="1"/>
    <col min="6182" max="6182" width="13.85546875" style="259" customWidth="1"/>
    <col min="6183" max="6183" width="2.85546875" style="259" customWidth="1"/>
    <col min="6184" max="6184" width="12.28515625" style="259" customWidth="1"/>
    <col min="6185" max="6185" width="14.42578125" style="259" customWidth="1"/>
    <col min="6186" max="6195" width="9.140625" style="259"/>
    <col min="6196" max="6196" width="13" style="259" customWidth="1"/>
    <col min="6197" max="6400" width="9.140625" style="259"/>
    <col min="6401" max="6401" width="2.140625" style="259" customWidth="1"/>
    <col min="6402" max="6402" width="2.28515625" style="259" customWidth="1"/>
    <col min="6403" max="6403" width="20.5703125" style="259" customWidth="1"/>
    <col min="6404" max="6404" width="18.42578125" style="259" customWidth="1"/>
    <col min="6405" max="6406" width="21" style="259" customWidth="1"/>
    <col min="6407" max="6408" width="13.28515625" style="259" customWidth="1"/>
    <col min="6409" max="6410" width="12.85546875" style="259" customWidth="1"/>
    <col min="6411" max="6411" width="15" style="259" customWidth="1"/>
    <col min="6412" max="6412" width="15.7109375" style="259" customWidth="1"/>
    <col min="6413" max="6413" width="18.7109375" style="259" customWidth="1"/>
    <col min="6414" max="6414" width="15.85546875" style="259" customWidth="1"/>
    <col min="6415" max="6420" width="17.7109375" style="259" customWidth="1"/>
    <col min="6421" max="6421" width="16.42578125" style="259" customWidth="1"/>
    <col min="6422" max="6422" width="15.28515625" style="259" customWidth="1"/>
    <col min="6423" max="6429" width="15" style="259" customWidth="1"/>
    <col min="6430" max="6430" width="16.5703125" style="259" customWidth="1"/>
    <col min="6431" max="6434" width="13.5703125" style="259" customWidth="1"/>
    <col min="6435" max="6436" width="12.7109375" style="259" customWidth="1"/>
    <col min="6437" max="6437" width="14.28515625" style="259" customWidth="1"/>
    <col min="6438" max="6438" width="13.85546875" style="259" customWidth="1"/>
    <col min="6439" max="6439" width="2.85546875" style="259" customWidth="1"/>
    <col min="6440" max="6440" width="12.28515625" style="259" customWidth="1"/>
    <col min="6441" max="6441" width="14.42578125" style="259" customWidth="1"/>
    <col min="6442" max="6451" width="9.140625" style="259"/>
    <col min="6452" max="6452" width="13" style="259" customWidth="1"/>
    <col min="6453" max="6656" width="9.140625" style="259"/>
    <col min="6657" max="6657" width="2.140625" style="259" customWidth="1"/>
    <col min="6658" max="6658" width="2.28515625" style="259" customWidth="1"/>
    <col min="6659" max="6659" width="20.5703125" style="259" customWidth="1"/>
    <col min="6660" max="6660" width="18.42578125" style="259" customWidth="1"/>
    <col min="6661" max="6662" width="21" style="259" customWidth="1"/>
    <col min="6663" max="6664" width="13.28515625" style="259" customWidth="1"/>
    <col min="6665" max="6666" width="12.85546875" style="259" customWidth="1"/>
    <col min="6667" max="6667" width="15" style="259" customWidth="1"/>
    <col min="6668" max="6668" width="15.7109375" style="259" customWidth="1"/>
    <col min="6669" max="6669" width="18.7109375" style="259" customWidth="1"/>
    <col min="6670" max="6670" width="15.85546875" style="259" customWidth="1"/>
    <col min="6671" max="6676" width="17.7109375" style="259" customWidth="1"/>
    <col min="6677" max="6677" width="16.42578125" style="259" customWidth="1"/>
    <col min="6678" max="6678" width="15.28515625" style="259" customWidth="1"/>
    <col min="6679" max="6685" width="15" style="259" customWidth="1"/>
    <col min="6686" max="6686" width="16.5703125" style="259" customWidth="1"/>
    <col min="6687" max="6690" width="13.5703125" style="259" customWidth="1"/>
    <col min="6691" max="6692" width="12.7109375" style="259" customWidth="1"/>
    <col min="6693" max="6693" width="14.28515625" style="259" customWidth="1"/>
    <col min="6694" max="6694" width="13.85546875" style="259" customWidth="1"/>
    <col min="6695" max="6695" width="2.85546875" style="259" customWidth="1"/>
    <col min="6696" max="6696" width="12.28515625" style="259" customWidth="1"/>
    <col min="6697" max="6697" width="14.42578125" style="259" customWidth="1"/>
    <col min="6698" max="6707" width="9.140625" style="259"/>
    <col min="6708" max="6708" width="13" style="259" customWidth="1"/>
    <col min="6709" max="6912" width="9.140625" style="259"/>
    <col min="6913" max="6913" width="2.140625" style="259" customWidth="1"/>
    <col min="6914" max="6914" width="2.28515625" style="259" customWidth="1"/>
    <col min="6915" max="6915" width="20.5703125" style="259" customWidth="1"/>
    <col min="6916" max="6916" width="18.42578125" style="259" customWidth="1"/>
    <col min="6917" max="6918" width="21" style="259" customWidth="1"/>
    <col min="6919" max="6920" width="13.28515625" style="259" customWidth="1"/>
    <col min="6921" max="6922" width="12.85546875" style="259" customWidth="1"/>
    <col min="6923" max="6923" width="15" style="259" customWidth="1"/>
    <col min="6924" max="6924" width="15.7109375" style="259" customWidth="1"/>
    <col min="6925" max="6925" width="18.7109375" style="259" customWidth="1"/>
    <col min="6926" max="6926" width="15.85546875" style="259" customWidth="1"/>
    <col min="6927" max="6932" width="17.7109375" style="259" customWidth="1"/>
    <col min="6933" max="6933" width="16.42578125" style="259" customWidth="1"/>
    <col min="6934" max="6934" width="15.28515625" style="259" customWidth="1"/>
    <col min="6935" max="6941" width="15" style="259" customWidth="1"/>
    <col min="6942" max="6942" width="16.5703125" style="259" customWidth="1"/>
    <col min="6943" max="6946" width="13.5703125" style="259" customWidth="1"/>
    <col min="6947" max="6948" width="12.7109375" style="259" customWidth="1"/>
    <col min="6949" max="6949" width="14.28515625" style="259" customWidth="1"/>
    <col min="6950" max="6950" width="13.85546875" style="259" customWidth="1"/>
    <col min="6951" max="6951" width="2.85546875" style="259" customWidth="1"/>
    <col min="6952" max="6952" width="12.28515625" style="259" customWidth="1"/>
    <col min="6953" max="6953" width="14.42578125" style="259" customWidth="1"/>
    <col min="6954" max="6963" width="9.140625" style="259"/>
    <col min="6964" max="6964" width="13" style="259" customWidth="1"/>
    <col min="6965" max="7168" width="9.140625" style="259"/>
    <col min="7169" max="7169" width="2.140625" style="259" customWidth="1"/>
    <col min="7170" max="7170" width="2.28515625" style="259" customWidth="1"/>
    <col min="7171" max="7171" width="20.5703125" style="259" customWidth="1"/>
    <col min="7172" max="7172" width="18.42578125" style="259" customWidth="1"/>
    <col min="7173" max="7174" width="21" style="259" customWidth="1"/>
    <col min="7175" max="7176" width="13.28515625" style="259" customWidth="1"/>
    <col min="7177" max="7178" width="12.85546875" style="259" customWidth="1"/>
    <col min="7179" max="7179" width="15" style="259" customWidth="1"/>
    <col min="7180" max="7180" width="15.7109375" style="259" customWidth="1"/>
    <col min="7181" max="7181" width="18.7109375" style="259" customWidth="1"/>
    <col min="7182" max="7182" width="15.85546875" style="259" customWidth="1"/>
    <col min="7183" max="7188" width="17.7109375" style="259" customWidth="1"/>
    <col min="7189" max="7189" width="16.42578125" style="259" customWidth="1"/>
    <col min="7190" max="7190" width="15.28515625" style="259" customWidth="1"/>
    <col min="7191" max="7197" width="15" style="259" customWidth="1"/>
    <col min="7198" max="7198" width="16.5703125" style="259" customWidth="1"/>
    <col min="7199" max="7202" width="13.5703125" style="259" customWidth="1"/>
    <col min="7203" max="7204" width="12.7109375" style="259" customWidth="1"/>
    <col min="7205" max="7205" width="14.28515625" style="259" customWidth="1"/>
    <col min="7206" max="7206" width="13.85546875" style="259" customWidth="1"/>
    <col min="7207" max="7207" width="2.85546875" style="259" customWidth="1"/>
    <col min="7208" max="7208" width="12.28515625" style="259" customWidth="1"/>
    <col min="7209" max="7209" width="14.42578125" style="259" customWidth="1"/>
    <col min="7210" max="7219" width="9.140625" style="259"/>
    <col min="7220" max="7220" width="13" style="259" customWidth="1"/>
    <col min="7221" max="7424" width="9.140625" style="259"/>
    <col min="7425" max="7425" width="2.140625" style="259" customWidth="1"/>
    <col min="7426" max="7426" width="2.28515625" style="259" customWidth="1"/>
    <col min="7427" max="7427" width="20.5703125" style="259" customWidth="1"/>
    <col min="7428" max="7428" width="18.42578125" style="259" customWidth="1"/>
    <col min="7429" max="7430" width="21" style="259" customWidth="1"/>
    <col min="7431" max="7432" width="13.28515625" style="259" customWidth="1"/>
    <col min="7433" max="7434" width="12.85546875" style="259" customWidth="1"/>
    <col min="7435" max="7435" width="15" style="259" customWidth="1"/>
    <col min="7436" max="7436" width="15.7109375" style="259" customWidth="1"/>
    <col min="7437" max="7437" width="18.7109375" style="259" customWidth="1"/>
    <col min="7438" max="7438" width="15.85546875" style="259" customWidth="1"/>
    <col min="7439" max="7444" width="17.7109375" style="259" customWidth="1"/>
    <col min="7445" max="7445" width="16.42578125" style="259" customWidth="1"/>
    <col min="7446" max="7446" width="15.28515625" style="259" customWidth="1"/>
    <col min="7447" max="7453" width="15" style="259" customWidth="1"/>
    <col min="7454" max="7454" width="16.5703125" style="259" customWidth="1"/>
    <col min="7455" max="7458" width="13.5703125" style="259" customWidth="1"/>
    <col min="7459" max="7460" width="12.7109375" style="259" customWidth="1"/>
    <col min="7461" max="7461" width="14.28515625" style="259" customWidth="1"/>
    <col min="7462" max="7462" width="13.85546875" style="259" customWidth="1"/>
    <col min="7463" max="7463" width="2.85546875" style="259" customWidth="1"/>
    <col min="7464" max="7464" width="12.28515625" style="259" customWidth="1"/>
    <col min="7465" max="7465" width="14.42578125" style="259" customWidth="1"/>
    <col min="7466" max="7475" width="9.140625" style="259"/>
    <col min="7476" max="7476" width="13" style="259" customWidth="1"/>
    <col min="7477" max="7680" width="9.140625" style="259"/>
    <col min="7681" max="7681" width="2.140625" style="259" customWidth="1"/>
    <col min="7682" max="7682" width="2.28515625" style="259" customWidth="1"/>
    <col min="7683" max="7683" width="20.5703125" style="259" customWidth="1"/>
    <col min="7684" max="7684" width="18.42578125" style="259" customWidth="1"/>
    <col min="7685" max="7686" width="21" style="259" customWidth="1"/>
    <col min="7687" max="7688" width="13.28515625" style="259" customWidth="1"/>
    <col min="7689" max="7690" width="12.85546875" style="259" customWidth="1"/>
    <col min="7691" max="7691" width="15" style="259" customWidth="1"/>
    <col min="7692" max="7692" width="15.7109375" style="259" customWidth="1"/>
    <col min="7693" max="7693" width="18.7109375" style="259" customWidth="1"/>
    <col min="7694" max="7694" width="15.85546875" style="259" customWidth="1"/>
    <col min="7695" max="7700" width="17.7109375" style="259" customWidth="1"/>
    <col min="7701" max="7701" width="16.42578125" style="259" customWidth="1"/>
    <col min="7702" max="7702" width="15.28515625" style="259" customWidth="1"/>
    <col min="7703" max="7709" width="15" style="259" customWidth="1"/>
    <col min="7710" max="7710" width="16.5703125" style="259" customWidth="1"/>
    <col min="7711" max="7714" width="13.5703125" style="259" customWidth="1"/>
    <col min="7715" max="7716" width="12.7109375" style="259" customWidth="1"/>
    <col min="7717" max="7717" width="14.28515625" style="259" customWidth="1"/>
    <col min="7718" max="7718" width="13.85546875" style="259" customWidth="1"/>
    <col min="7719" max="7719" width="2.85546875" style="259" customWidth="1"/>
    <col min="7720" max="7720" width="12.28515625" style="259" customWidth="1"/>
    <col min="7721" max="7721" width="14.42578125" style="259" customWidth="1"/>
    <col min="7722" max="7731" width="9.140625" style="259"/>
    <col min="7732" max="7732" width="13" style="259" customWidth="1"/>
    <col min="7733" max="7936" width="9.140625" style="259"/>
    <col min="7937" max="7937" width="2.140625" style="259" customWidth="1"/>
    <col min="7938" max="7938" width="2.28515625" style="259" customWidth="1"/>
    <col min="7939" max="7939" width="20.5703125" style="259" customWidth="1"/>
    <col min="7940" max="7940" width="18.42578125" style="259" customWidth="1"/>
    <col min="7941" max="7942" width="21" style="259" customWidth="1"/>
    <col min="7943" max="7944" width="13.28515625" style="259" customWidth="1"/>
    <col min="7945" max="7946" width="12.85546875" style="259" customWidth="1"/>
    <col min="7947" max="7947" width="15" style="259" customWidth="1"/>
    <col min="7948" max="7948" width="15.7109375" style="259" customWidth="1"/>
    <col min="7949" max="7949" width="18.7109375" style="259" customWidth="1"/>
    <col min="7950" max="7950" width="15.85546875" style="259" customWidth="1"/>
    <col min="7951" max="7956" width="17.7109375" style="259" customWidth="1"/>
    <col min="7957" max="7957" width="16.42578125" style="259" customWidth="1"/>
    <col min="7958" max="7958" width="15.28515625" style="259" customWidth="1"/>
    <col min="7959" max="7965" width="15" style="259" customWidth="1"/>
    <col min="7966" max="7966" width="16.5703125" style="259" customWidth="1"/>
    <col min="7967" max="7970" width="13.5703125" style="259" customWidth="1"/>
    <col min="7971" max="7972" width="12.7109375" style="259" customWidth="1"/>
    <col min="7973" max="7973" width="14.28515625" style="259" customWidth="1"/>
    <col min="7974" max="7974" width="13.85546875" style="259" customWidth="1"/>
    <col min="7975" max="7975" width="2.85546875" style="259" customWidth="1"/>
    <col min="7976" max="7976" width="12.28515625" style="259" customWidth="1"/>
    <col min="7977" max="7977" width="14.42578125" style="259" customWidth="1"/>
    <col min="7978" max="7987" width="9.140625" style="259"/>
    <col min="7988" max="7988" width="13" style="259" customWidth="1"/>
    <col min="7989" max="8192" width="9.140625" style="259"/>
    <col min="8193" max="8193" width="2.140625" style="259" customWidth="1"/>
    <col min="8194" max="8194" width="2.28515625" style="259" customWidth="1"/>
    <col min="8195" max="8195" width="20.5703125" style="259" customWidth="1"/>
    <col min="8196" max="8196" width="18.42578125" style="259" customWidth="1"/>
    <col min="8197" max="8198" width="21" style="259" customWidth="1"/>
    <col min="8199" max="8200" width="13.28515625" style="259" customWidth="1"/>
    <col min="8201" max="8202" width="12.85546875" style="259" customWidth="1"/>
    <col min="8203" max="8203" width="15" style="259" customWidth="1"/>
    <col min="8204" max="8204" width="15.7109375" style="259" customWidth="1"/>
    <col min="8205" max="8205" width="18.7109375" style="259" customWidth="1"/>
    <col min="8206" max="8206" width="15.85546875" style="259" customWidth="1"/>
    <col min="8207" max="8212" width="17.7109375" style="259" customWidth="1"/>
    <col min="8213" max="8213" width="16.42578125" style="259" customWidth="1"/>
    <col min="8214" max="8214" width="15.28515625" style="259" customWidth="1"/>
    <col min="8215" max="8221" width="15" style="259" customWidth="1"/>
    <col min="8222" max="8222" width="16.5703125" style="259" customWidth="1"/>
    <col min="8223" max="8226" width="13.5703125" style="259" customWidth="1"/>
    <col min="8227" max="8228" width="12.7109375" style="259" customWidth="1"/>
    <col min="8229" max="8229" width="14.28515625" style="259" customWidth="1"/>
    <col min="8230" max="8230" width="13.85546875" style="259" customWidth="1"/>
    <col min="8231" max="8231" width="2.85546875" style="259" customWidth="1"/>
    <col min="8232" max="8232" width="12.28515625" style="259" customWidth="1"/>
    <col min="8233" max="8233" width="14.42578125" style="259" customWidth="1"/>
    <col min="8234" max="8243" width="9.140625" style="259"/>
    <col min="8244" max="8244" width="13" style="259" customWidth="1"/>
    <col min="8245" max="8448" width="9.140625" style="259"/>
    <col min="8449" max="8449" width="2.140625" style="259" customWidth="1"/>
    <col min="8450" max="8450" width="2.28515625" style="259" customWidth="1"/>
    <col min="8451" max="8451" width="20.5703125" style="259" customWidth="1"/>
    <col min="8452" max="8452" width="18.42578125" style="259" customWidth="1"/>
    <col min="8453" max="8454" width="21" style="259" customWidth="1"/>
    <col min="8455" max="8456" width="13.28515625" style="259" customWidth="1"/>
    <col min="8457" max="8458" width="12.85546875" style="259" customWidth="1"/>
    <col min="8459" max="8459" width="15" style="259" customWidth="1"/>
    <col min="8460" max="8460" width="15.7109375" style="259" customWidth="1"/>
    <col min="8461" max="8461" width="18.7109375" style="259" customWidth="1"/>
    <col min="8462" max="8462" width="15.85546875" style="259" customWidth="1"/>
    <col min="8463" max="8468" width="17.7109375" style="259" customWidth="1"/>
    <col min="8469" max="8469" width="16.42578125" style="259" customWidth="1"/>
    <col min="8470" max="8470" width="15.28515625" style="259" customWidth="1"/>
    <col min="8471" max="8477" width="15" style="259" customWidth="1"/>
    <col min="8478" max="8478" width="16.5703125" style="259" customWidth="1"/>
    <col min="8479" max="8482" width="13.5703125" style="259" customWidth="1"/>
    <col min="8483" max="8484" width="12.7109375" style="259" customWidth="1"/>
    <col min="8485" max="8485" width="14.28515625" style="259" customWidth="1"/>
    <col min="8486" max="8486" width="13.85546875" style="259" customWidth="1"/>
    <col min="8487" max="8487" width="2.85546875" style="259" customWidth="1"/>
    <col min="8488" max="8488" width="12.28515625" style="259" customWidth="1"/>
    <col min="8489" max="8489" width="14.42578125" style="259" customWidth="1"/>
    <col min="8490" max="8499" width="9.140625" style="259"/>
    <col min="8500" max="8500" width="13" style="259" customWidth="1"/>
    <col min="8501" max="8704" width="9.140625" style="259"/>
    <col min="8705" max="8705" width="2.140625" style="259" customWidth="1"/>
    <col min="8706" max="8706" width="2.28515625" style="259" customWidth="1"/>
    <col min="8707" max="8707" width="20.5703125" style="259" customWidth="1"/>
    <col min="8708" max="8708" width="18.42578125" style="259" customWidth="1"/>
    <col min="8709" max="8710" width="21" style="259" customWidth="1"/>
    <col min="8711" max="8712" width="13.28515625" style="259" customWidth="1"/>
    <col min="8713" max="8714" width="12.85546875" style="259" customWidth="1"/>
    <col min="8715" max="8715" width="15" style="259" customWidth="1"/>
    <col min="8716" max="8716" width="15.7109375" style="259" customWidth="1"/>
    <col min="8717" max="8717" width="18.7109375" style="259" customWidth="1"/>
    <col min="8718" max="8718" width="15.85546875" style="259" customWidth="1"/>
    <col min="8719" max="8724" width="17.7109375" style="259" customWidth="1"/>
    <col min="8725" max="8725" width="16.42578125" style="259" customWidth="1"/>
    <col min="8726" max="8726" width="15.28515625" style="259" customWidth="1"/>
    <col min="8727" max="8733" width="15" style="259" customWidth="1"/>
    <col min="8734" max="8734" width="16.5703125" style="259" customWidth="1"/>
    <col min="8735" max="8738" width="13.5703125" style="259" customWidth="1"/>
    <col min="8739" max="8740" width="12.7109375" style="259" customWidth="1"/>
    <col min="8741" max="8741" width="14.28515625" style="259" customWidth="1"/>
    <col min="8742" max="8742" width="13.85546875" style="259" customWidth="1"/>
    <col min="8743" max="8743" width="2.85546875" style="259" customWidth="1"/>
    <col min="8744" max="8744" width="12.28515625" style="259" customWidth="1"/>
    <col min="8745" max="8745" width="14.42578125" style="259" customWidth="1"/>
    <col min="8746" max="8755" width="9.140625" style="259"/>
    <col min="8756" max="8756" width="13" style="259" customWidth="1"/>
    <col min="8757" max="8960" width="9.140625" style="259"/>
    <col min="8961" max="8961" width="2.140625" style="259" customWidth="1"/>
    <col min="8962" max="8962" width="2.28515625" style="259" customWidth="1"/>
    <col min="8963" max="8963" width="20.5703125" style="259" customWidth="1"/>
    <col min="8964" max="8964" width="18.42578125" style="259" customWidth="1"/>
    <col min="8965" max="8966" width="21" style="259" customWidth="1"/>
    <col min="8967" max="8968" width="13.28515625" style="259" customWidth="1"/>
    <col min="8969" max="8970" width="12.85546875" style="259" customWidth="1"/>
    <col min="8971" max="8971" width="15" style="259" customWidth="1"/>
    <col min="8972" max="8972" width="15.7109375" style="259" customWidth="1"/>
    <col min="8973" max="8973" width="18.7109375" style="259" customWidth="1"/>
    <col min="8974" max="8974" width="15.85546875" style="259" customWidth="1"/>
    <col min="8975" max="8980" width="17.7109375" style="259" customWidth="1"/>
    <col min="8981" max="8981" width="16.42578125" style="259" customWidth="1"/>
    <col min="8982" max="8982" width="15.28515625" style="259" customWidth="1"/>
    <col min="8983" max="8989" width="15" style="259" customWidth="1"/>
    <col min="8990" max="8990" width="16.5703125" style="259" customWidth="1"/>
    <col min="8991" max="8994" width="13.5703125" style="259" customWidth="1"/>
    <col min="8995" max="8996" width="12.7109375" style="259" customWidth="1"/>
    <col min="8997" max="8997" width="14.28515625" style="259" customWidth="1"/>
    <col min="8998" max="8998" width="13.85546875" style="259" customWidth="1"/>
    <col min="8999" max="8999" width="2.85546875" style="259" customWidth="1"/>
    <col min="9000" max="9000" width="12.28515625" style="259" customWidth="1"/>
    <col min="9001" max="9001" width="14.42578125" style="259" customWidth="1"/>
    <col min="9002" max="9011" width="9.140625" style="259"/>
    <col min="9012" max="9012" width="13" style="259" customWidth="1"/>
    <col min="9013" max="9216" width="9.140625" style="259"/>
    <col min="9217" max="9217" width="2.140625" style="259" customWidth="1"/>
    <col min="9218" max="9218" width="2.28515625" style="259" customWidth="1"/>
    <col min="9219" max="9219" width="20.5703125" style="259" customWidth="1"/>
    <col min="9220" max="9220" width="18.42578125" style="259" customWidth="1"/>
    <col min="9221" max="9222" width="21" style="259" customWidth="1"/>
    <col min="9223" max="9224" width="13.28515625" style="259" customWidth="1"/>
    <col min="9225" max="9226" width="12.85546875" style="259" customWidth="1"/>
    <col min="9227" max="9227" width="15" style="259" customWidth="1"/>
    <col min="9228" max="9228" width="15.7109375" style="259" customWidth="1"/>
    <col min="9229" max="9229" width="18.7109375" style="259" customWidth="1"/>
    <col min="9230" max="9230" width="15.85546875" style="259" customWidth="1"/>
    <col min="9231" max="9236" width="17.7109375" style="259" customWidth="1"/>
    <col min="9237" max="9237" width="16.42578125" style="259" customWidth="1"/>
    <col min="9238" max="9238" width="15.28515625" style="259" customWidth="1"/>
    <col min="9239" max="9245" width="15" style="259" customWidth="1"/>
    <col min="9246" max="9246" width="16.5703125" style="259" customWidth="1"/>
    <col min="9247" max="9250" width="13.5703125" style="259" customWidth="1"/>
    <col min="9251" max="9252" width="12.7109375" style="259" customWidth="1"/>
    <col min="9253" max="9253" width="14.28515625" style="259" customWidth="1"/>
    <col min="9254" max="9254" width="13.85546875" style="259" customWidth="1"/>
    <col min="9255" max="9255" width="2.85546875" style="259" customWidth="1"/>
    <col min="9256" max="9256" width="12.28515625" style="259" customWidth="1"/>
    <col min="9257" max="9257" width="14.42578125" style="259" customWidth="1"/>
    <col min="9258" max="9267" width="9.140625" style="259"/>
    <col min="9268" max="9268" width="13" style="259" customWidth="1"/>
    <col min="9269" max="9472" width="9.140625" style="259"/>
    <col min="9473" max="9473" width="2.140625" style="259" customWidth="1"/>
    <col min="9474" max="9474" width="2.28515625" style="259" customWidth="1"/>
    <col min="9475" max="9475" width="20.5703125" style="259" customWidth="1"/>
    <col min="9476" max="9476" width="18.42578125" style="259" customWidth="1"/>
    <col min="9477" max="9478" width="21" style="259" customWidth="1"/>
    <col min="9479" max="9480" width="13.28515625" style="259" customWidth="1"/>
    <col min="9481" max="9482" width="12.85546875" style="259" customWidth="1"/>
    <col min="9483" max="9483" width="15" style="259" customWidth="1"/>
    <col min="9484" max="9484" width="15.7109375" style="259" customWidth="1"/>
    <col min="9485" max="9485" width="18.7109375" style="259" customWidth="1"/>
    <col min="9486" max="9486" width="15.85546875" style="259" customWidth="1"/>
    <col min="9487" max="9492" width="17.7109375" style="259" customWidth="1"/>
    <col min="9493" max="9493" width="16.42578125" style="259" customWidth="1"/>
    <col min="9494" max="9494" width="15.28515625" style="259" customWidth="1"/>
    <col min="9495" max="9501" width="15" style="259" customWidth="1"/>
    <col min="9502" max="9502" width="16.5703125" style="259" customWidth="1"/>
    <col min="9503" max="9506" width="13.5703125" style="259" customWidth="1"/>
    <col min="9507" max="9508" width="12.7109375" style="259" customWidth="1"/>
    <col min="9509" max="9509" width="14.28515625" style="259" customWidth="1"/>
    <col min="9510" max="9510" width="13.85546875" style="259" customWidth="1"/>
    <col min="9511" max="9511" width="2.85546875" style="259" customWidth="1"/>
    <col min="9512" max="9512" width="12.28515625" style="259" customWidth="1"/>
    <col min="9513" max="9513" width="14.42578125" style="259" customWidth="1"/>
    <col min="9514" max="9523" width="9.140625" style="259"/>
    <col min="9524" max="9524" width="13" style="259" customWidth="1"/>
    <col min="9525" max="9728" width="9.140625" style="259"/>
    <col min="9729" max="9729" width="2.140625" style="259" customWidth="1"/>
    <col min="9730" max="9730" width="2.28515625" style="259" customWidth="1"/>
    <col min="9731" max="9731" width="20.5703125" style="259" customWidth="1"/>
    <col min="9732" max="9732" width="18.42578125" style="259" customWidth="1"/>
    <col min="9733" max="9734" width="21" style="259" customWidth="1"/>
    <col min="9735" max="9736" width="13.28515625" style="259" customWidth="1"/>
    <col min="9737" max="9738" width="12.85546875" style="259" customWidth="1"/>
    <col min="9739" max="9739" width="15" style="259" customWidth="1"/>
    <col min="9740" max="9740" width="15.7109375" style="259" customWidth="1"/>
    <col min="9741" max="9741" width="18.7109375" style="259" customWidth="1"/>
    <col min="9742" max="9742" width="15.85546875" style="259" customWidth="1"/>
    <col min="9743" max="9748" width="17.7109375" style="259" customWidth="1"/>
    <col min="9749" max="9749" width="16.42578125" style="259" customWidth="1"/>
    <col min="9750" max="9750" width="15.28515625" style="259" customWidth="1"/>
    <col min="9751" max="9757" width="15" style="259" customWidth="1"/>
    <col min="9758" max="9758" width="16.5703125" style="259" customWidth="1"/>
    <col min="9759" max="9762" width="13.5703125" style="259" customWidth="1"/>
    <col min="9763" max="9764" width="12.7109375" style="259" customWidth="1"/>
    <col min="9765" max="9765" width="14.28515625" style="259" customWidth="1"/>
    <col min="9766" max="9766" width="13.85546875" style="259" customWidth="1"/>
    <col min="9767" max="9767" width="2.85546875" style="259" customWidth="1"/>
    <col min="9768" max="9768" width="12.28515625" style="259" customWidth="1"/>
    <col min="9769" max="9769" width="14.42578125" style="259" customWidth="1"/>
    <col min="9770" max="9779" width="9.140625" style="259"/>
    <col min="9780" max="9780" width="13" style="259" customWidth="1"/>
    <col min="9781" max="9984" width="9.140625" style="259"/>
    <col min="9985" max="9985" width="2.140625" style="259" customWidth="1"/>
    <col min="9986" max="9986" width="2.28515625" style="259" customWidth="1"/>
    <col min="9987" max="9987" width="20.5703125" style="259" customWidth="1"/>
    <col min="9988" max="9988" width="18.42578125" style="259" customWidth="1"/>
    <col min="9989" max="9990" width="21" style="259" customWidth="1"/>
    <col min="9991" max="9992" width="13.28515625" style="259" customWidth="1"/>
    <col min="9993" max="9994" width="12.85546875" style="259" customWidth="1"/>
    <col min="9995" max="9995" width="15" style="259" customWidth="1"/>
    <col min="9996" max="9996" width="15.7109375" style="259" customWidth="1"/>
    <col min="9997" max="9997" width="18.7109375" style="259" customWidth="1"/>
    <col min="9998" max="9998" width="15.85546875" style="259" customWidth="1"/>
    <col min="9999" max="10004" width="17.7109375" style="259" customWidth="1"/>
    <col min="10005" max="10005" width="16.42578125" style="259" customWidth="1"/>
    <col min="10006" max="10006" width="15.28515625" style="259" customWidth="1"/>
    <col min="10007" max="10013" width="15" style="259" customWidth="1"/>
    <col min="10014" max="10014" width="16.5703125" style="259" customWidth="1"/>
    <col min="10015" max="10018" width="13.5703125" style="259" customWidth="1"/>
    <col min="10019" max="10020" width="12.7109375" style="259" customWidth="1"/>
    <col min="10021" max="10021" width="14.28515625" style="259" customWidth="1"/>
    <col min="10022" max="10022" width="13.85546875" style="259" customWidth="1"/>
    <col min="10023" max="10023" width="2.85546875" style="259" customWidth="1"/>
    <col min="10024" max="10024" width="12.28515625" style="259" customWidth="1"/>
    <col min="10025" max="10025" width="14.42578125" style="259" customWidth="1"/>
    <col min="10026" max="10035" width="9.140625" style="259"/>
    <col min="10036" max="10036" width="13" style="259" customWidth="1"/>
    <col min="10037" max="10240" width="9.140625" style="259"/>
    <col min="10241" max="10241" width="2.140625" style="259" customWidth="1"/>
    <col min="10242" max="10242" width="2.28515625" style="259" customWidth="1"/>
    <col min="10243" max="10243" width="20.5703125" style="259" customWidth="1"/>
    <col min="10244" max="10244" width="18.42578125" style="259" customWidth="1"/>
    <col min="10245" max="10246" width="21" style="259" customWidth="1"/>
    <col min="10247" max="10248" width="13.28515625" style="259" customWidth="1"/>
    <col min="10249" max="10250" width="12.85546875" style="259" customWidth="1"/>
    <col min="10251" max="10251" width="15" style="259" customWidth="1"/>
    <col min="10252" max="10252" width="15.7109375" style="259" customWidth="1"/>
    <col min="10253" max="10253" width="18.7109375" style="259" customWidth="1"/>
    <col min="10254" max="10254" width="15.85546875" style="259" customWidth="1"/>
    <col min="10255" max="10260" width="17.7109375" style="259" customWidth="1"/>
    <col min="10261" max="10261" width="16.42578125" style="259" customWidth="1"/>
    <col min="10262" max="10262" width="15.28515625" style="259" customWidth="1"/>
    <col min="10263" max="10269" width="15" style="259" customWidth="1"/>
    <col min="10270" max="10270" width="16.5703125" style="259" customWidth="1"/>
    <col min="10271" max="10274" width="13.5703125" style="259" customWidth="1"/>
    <col min="10275" max="10276" width="12.7109375" style="259" customWidth="1"/>
    <col min="10277" max="10277" width="14.28515625" style="259" customWidth="1"/>
    <col min="10278" max="10278" width="13.85546875" style="259" customWidth="1"/>
    <col min="10279" max="10279" width="2.85546875" style="259" customWidth="1"/>
    <col min="10280" max="10280" width="12.28515625" style="259" customWidth="1"/>
    <col min="10281" max="10281" width="14.42578125" style="259" customWidth="1"/>
    <col min="10282" max="10291" width="9.140625" style="259"/>
    <col min="10292" max="10292" width="13" style="259" customWidth="1"/>
    <col min="10293" max="10496" width="9.140625" style="259"/>
    <col min="10497" max="10497" width="2.140625" style="259" customWidth="1"/>
    <col min="10498" max="10498" width="2.28515625" style="259" customWidth="1"/>
    <col min="10499" max="10499" width="20.5703125" style="259" customWidth="1"/>
    <col min="10500" max="10500" width="18.42578125" style="259" customWidth="1"/>
    <col min="10501" max="10502" width="21" style="259" customWidth="1"/>
    <col min="10503" max="10504" width="13.28515625" style="259" customWidth="1"/>
    <col min="10505" max="10506" width="12.85546875" style="259" customWidth="1"/>
    <col min="10507" max="10507" width="15" style="259" customWidth="1"/>
    <col min="10508" max="10508" width="15.7109375" style="259" customWidth="1"/>
    <col min="10509" max="10509" width="18.7109375" style="259" customWidth="1"/>
    <col min="10510" max="10510" width="15.85546875" style="259" customWidth="1"/>
    <col min="10511" max="10516" width="17.7109375" style="259" customWidth="1"/>
    <col min="10517" max="10517" width="16.42578125" style="259" customWidth="1"/>
    <col min="10518" max="10518" width="15.28515625" style="259" customWidth="1"/>
    <col min="10519" max="10525" width="15" style="259" customWidth="1"/>
    <col min="10526" max="10526" width="16.5703125" style="259" customWidth="1"/>
    <col min="10527" max="10530" width="13.5703125" style="259" customWidth="1"/>
    <col min="10531" max="10532" width="12.7109375" style="259" customWidth="1"/>
    <col min="10533" max="10533" width="14.28515625" style="259" customWidth="1"/>
    <col min="10534" max="10534" width="13.85546875" style="259" customWidth="1"/>
    <col min="10535" max="10535" width="2.85546875" style="259" customWidth="1"/>
    <col min="10536" max="10536" width="12.28515625" style="259" customWidth="1"/>
    <col min="10537" max="10537" width="14.42578125" style="259" customWidth="1"/>
    <col min="10538" max="10547" width="9.140625" style="259"/>
    <col min="10548" max="10548" width="13" style="259" customWidth="1"/>
    <col min="10549" max="10752" width="9.140625" style="259"/>
    <col min="10753" max="10753" width="2.140625" style="259" customWidth="1"/>
    <col min="10754" max="10754" width="2.28515625" style="259" customWidth="1"/>
    <col min="10755" max="10755" width="20.5703125" style="259" customWidth="1"/>
    <col min="10756" max="10756" width="18.42578125" style="259" customWidth="1"/>
    <col min="10757" max="10758" width="21" style="259" customWidth="1"/>
    <col min="10759" max="10760" width="13.28515625" style="259" customWidth="1"/>
    <col min="10761" max="10762" width="12.85546875" style="259" customWidth="1"/>
    <col min="10763" max="10763" width="15" style="259" customWidth="1"/>
    <col min="10764" max="10764" width="15.7109375" style="259" customWidth="1"/>
    <col min="10765" max="10765" width="18.7109375" style="259" customWidth="1"/>
    <col min="10766" max="10766" width="15.85546875" style="259" customWidth="1"/>
    <col min="10767" max="10772" width="17.7109375" style="259" customWidth="1"/>
    <col min="10773" max="10773" width="16.42578125" style="259" customWidth="1"/>
    <col min="10774" max="10774" width="15.28515625" style="259" customWidth="1"/>
    <col min="10775" max="10781" width="15" style="259" customWidth="1"/>
    <col min="10782" max="10782" width="16.5703125" style="259" customWidth="1"/>
    <col min="10783" max="10786" width="13.5703125" style="259" customWidth="1"/>
    <col min="10787" max="10788" width="12.7109375" style="259" customWidth="1"/>
    <col min="10789" max="10789" width="14.28515625" style="259" customWidth="1"/>
    <col min="10790" max="10790" width="13.85546875" style="259" customWidth="1"/>
    <col min="10791" max="10791" width="2.85546875" style="259" customWidth="1"/>
    <col min="10792" max="10792" width="12.28515625" style="259" customWidth="1"/>
    <col min="10793" max="10793" width="14.42578125" style="259" customWidth="1"/>
    <col min="10794" max="10803" width="9.140625" style="259"/>
    <col min="10804" max="10804" width="13" style="259" customWidth="1"/>
    <col min="10805" max="11008" width="9.140625" style="259"/>
    <col min="11009" max="11009" width="2.140625" style="259" customWidth="1"/>
    <col min="11010" max="11010" width="2.28515625" style="259" customWidth="1"/>
    <col min="11011" max="11011" width="20.5703125" style="259" customWidth="1"/>
    <col min="11012" max="11012" width="18.42578125" style="259" customWidth="1"/>
    <col min="11013" max="11014" width="21" style="259" customWidth="1"/>
    <col min="11015" max="11016" width="13.28515625" style="259" customWidth="1"/>
    <col min="11017" max="11018" width="12.85546875" style="259" customWidth="1"/>
    <col min="11019" max="11019" width="15" style="259" customWidth="1"/>
    <col min="11020" max="11020" width="15.7109375" style="259" customWidth="1"/>
    <col min="11021" max="11021" width="18.7109375" style="259" customWidth="1"/>
    <col min="11022" max="11022" width="15.85546875" style="259" customWidth="1"/>
    <col min="11023" max="11028" width="17.7109375" style="259" customWidth="1"/>
    <col min="11029" max="11029" width="16.42578125" style="259" customWidth="1"/>
    <col min="11030" max="11030" width="15.28515625" style="259" customWidth="1"/>
    <col min="11031" max="11037" width="15" style="259" customWidth="1"/>
    <col min="11038" max="11038" width="16.5703125" style="259" customWidth="1"/>
    <col min="11039" max="11042" width="13.5703125" style="259" customWidth="1"/>
    <col min="11043" max="11044" width="12.7109375" style="259" customWidth="1"/>
    <col min="11045" max="11045" width="14.28515625" style="259" customWidth="1"/>
    <col min="11046" max="11046" width="13.85546875" style="259" customWidth="1"/>
    <col min="11047" max="11047" width="2.85546875" style="259" customWidth="1"/>
    <col min="11048" max="11048" width="12.28515625" style="259" customWidth="1"/>
    <col min="11049" max="11049" width="14.42578125" style="259" customWidth="1"/>
    <col min="11050" max="11059" width="9.140625" style="259"/>
    <col min="11060" max="11060" width="13" style="259" customWidth="1"/>
    <col min="11061" max="11264" width="9.140625" style="259"/>
    <col min="11265" max="11265" width="2.140625" style="259" customWidth="1"/>
    <col min="11266" max="11266" width="2.28515625" style="259" customWidth="1"/>
    <col min="11267" max="11267" width="20.5703125" style="259" customWidth="1"/>
    <col min="11268" max="11268" width="18.42578125" style="259" customWidth="1"/>
    <col min="11269" max="11270" width="21" style="259" customWidth="1"/>
    <col min="11271" max="11272" width="13.28515625" style="259" customWidth="1"/>
    <col min="11273" max="11274" width="12.85546875" style="259" customWidth="1"/>
    <col min="11275" max="11275" width="15" style="259" customWidth="1"/>
    <col min="11276" max="11276" width="15.7109375" style="259" customWidth="1"/>
    <col min="11277" max="11277" width="18.7109375" style="259" customWidth="1"/>
    <col min="11278" max="11278" width="15.85546875" style="259" customWidth="1"/>
    <col min="11279" max="11284" width="17.7109375" style="259" customWidth="1"/>
    <col min="11285" max="11285" width="16.42578125" style="259" customWidth="1"/>
    <col min="11286" max="11286" width="15.28515625" style="259" customWidth="1"/>
    <col min="11287" max="11293" width="15" style="259" customWidth="1"/>
    <col min="11294" max="11294" width="16.5703125" style="259" customWidth="1"/>
    <col min="11295" max="11298" width="13.5703125" style="259" customWidth="1"/>
    <col min="11299" max="11300" width="12.7109375" style="259" customWidth="1"/>
    <col min="11301" max="11301" width="14.28515625" style="259" customWidth="1"/>
    <col min="11302" max="11302" width="13.85546875" style="259" customWidth="1"/>
    <col min="11303" max="11303" width="2.85546875" style="259" customWidth="1"/>
    <col min="11304" max="11304" width="12.28515625" style="259" customWidth="1"/>
    <col min="11305" max="11305" width="14.42578125" style="259" customWidth="1"/>
    <col min="11306" max="11315" width="9.140625" style="259"/>
    <col min="11316" max="11316" width="13" style="259" customWidth="1"/>
    <col min="11317" max="11520" width="9.140625" style="259"/>
    <col min="11521" max="11521" width="2.140625" style="259" customWidth="1"/>
    <col min="11522" max="11522" width="2.28515625" style="259" customWidth="1"/>
    <col min="11523" max="11523" width="20.5703125" style="259" customWidth="1"/>
    <col min="11524" max="11524" width="18.42578125" style="259" customWidth="1"/>
    <col min="11525" max="11526" width="21" style="259" customWidth="1"/>
    <col min="11527" max="11528" width="13.28515625" style="259" customWidth="1"/>
    <col min="11529" max="11530" width="12.85546875" style="259" customWidth="1"/>
    <col min="11531" max="11531" width="15" style="259" customWidth="1"/>
    <col min="11532" max="11532" width="15.7109375" style="259" customWidth="1"/>
    <col min="11533" max="11533" width="18.7109375" style="259" customWidth="1"/>
    <col min="11534" max="11534" width="15.85546875" style="259" customWidth="1"/>
    <col min="11535" max="11540" width="17.7109375" style="259" customWidth="1"/>
    <col min="11541" max="11541" width="16.42578125" style="259" customWidth="1"/>
    <col min="11542" max="11542" width="15.28515625" style="259" customWidth="1"/>
    <col min="11543" max="11549" width="15" style="259" customWidth="1"/>
    <col min="11550" max="11550" width="16.5703125" style="259" customWidth="1"/>
    <col min="11551" max="11554" width="13.5703125" style="259" customWidth="1"/>
    <col min="11555" max="11556" width="12.7109375" style="259" customWidth="1"/>
    <col min="11557" max="11557" width="14.28515625" style="259" customWidth="1"/>
    <col min="11558" max="11558" width="13.85546875" style="259" customWidth="1"/>
    <col min="11559" max="11559" width="2.85546875" style="259" customWidth="1"/>
    <col min="11560" max="11560" width="12.28515625" style="259" customWidth="1"/>
    <col min="11561" max="11561" width="14.42578125" style="259" customWidth="1"/>
    <col min="11562" max="11571" width="9.140625" style="259"/>
    <col min="11572" max="11572" width="13" style="259" customWidth="1"/>
    <col min="11573" max="11776" width="9.140625" style="259"/>
    <col min="11777" max="11777" width="2.140625" style="259" customWidth="1"/>
    <col min="11778" max="11778" width="2.28515625" style="259" customWidth="1"/>
    <col min="11779" max="11779" width="20.5703125" style="259" customWidth="1"/>
    <col min="11780" max="11780" width="18.42578125" style="259" customWidth="1"/>
    <col min="11781" max="11782" width="21" style="259" customWidth="1"/>
    <col min="11783" max="11784" width="13.28515625" style="259" customWidth="1"/>
    <col min="11785" max="11786" width="12.85546875" style="259" customWidth="1"/>
    <col min="11787" max="11787" width="15" style="259" customWidth="1"/>
    <col min="11788" max="11788" width="15.7109375" style="259" customWidth="1"/>
    <col min="11789" max="11789" width="18.7109375" style="259" customWidth="1"/>
    <col min="11790" max="11790" width="15.85546875" style="259" customWidth="1"/>
    <col min="11791" max="11796" width="17.7109375" style="259" customWidth="1"/>
    <col min="11797" max="11797" width="16.42578125" style="259" customWidth="1"/>
    <col min="11798" max="11798" width="15.28515625" style="259" customWidth="1"/>
    <col min="11799" max="11805" width="15" style="259" customWidth="1"/>
    <col min="11806" max="11806" width="16.5703125" style="259" customWidth="1"/>
    <col min="11807" max="11810" width="13.5703125" style="259" customWidth="1"/>
    <col min="11811" max="11812" width="12.7109375" style="259" customWidth="1"/>
    <col min="11813" max="11813" width="14.28515625" style="259" customWidth="1"/>
    <col min="11814" max="11814" width="13.85546875" style="259" customWidth="1"/>
    <col min="11815" max="11815" width="2.85546875" style="259" customWidth="1"/>
    <col min="11816" max="11816" width="12.28515625" style="259" customWidth="1"/>
    <col min="11817" max="11817" width="14.42578125" style="259" customWidth="1"/>
    <col min="11818" max="11827" width="9.140625" style="259"/>
    <col min="11828" max="11828" width="13" style="259" customWidth="1"/>
    <col min="11829" max="12032" width="9.140625" style="259"/>
    <col min="12033" max="12033" width="2.140625" style="259" customWidth="1"/>
    <col min="12034" max="12034" width="2.28515625" style="259" customWidth="1"/>
    <col min="12035" max="12035" width="20.5703125" style="259" customWidth="1"/>
    <col min="12036" max="12036" width="18.42578125" style="259" customWidth="1"/>
    <col min="12037" max="12038" width="21" style="259" customWidth="1"/>
    <col min="12039" max="12040" width="13.28515625" style="259" customWidth="1"/>
    <col min="12041" max="12042" width="12.85546875" style="259" customWidth="1"/>
    <col min="12043" max="12043" width="15" style="259" customWidth="1"/>
    <col min="12044" max="12044" width="15.7109375" style="259" customWidth="1"/>
    <col min="12045" max="12045" width="18.7109375" style="259" customWidth="1"/>
    <col min="12046" max="12046" width="15.85546875" style="259" customWidth="1"/>
    <col min="12047" max="12052" width="17.7109375" style="259" customWidth="1"/>
    <col min="12053" max="12053" width="16.42578125" style="259" customWidth="1"/>
    <col min="12054" max="12054" width="15.28515625" style="259" customWidth="1"/>
    <col min="12055" max="12061" width="15" style="259" customWidth="1"/>
    <col min="12062" max="12062" width="16.5703125" style="259" customWidth="1"/>
    <col min="12063" max="12066" width="13.5703125" style="259" customWidth="1"/>
    <col min="12067" max="12068" width="12.7109375" style="259" customWidth="1"/>
    <col min="12069" max="12069" width="14.28515625" style="259" customWidth="1"/>
    <col min="12070" max="12070" width="13.85546875" style="259" customWidth="1"/>
    <col min="12071" max="12071" width="2.85546875" style="259" customWidth="1"/>
    <col min="12072" max="12072" width="12.28515625" style="259" customWidth="1"/>
    <col min="12073" max="12073" width="14.42578125" style="259" customWidth="1"/>
    <col min="12074" max="12083" width="9.140625" style="259"/>
    <col min="12084" max="12084" width="13" style="259" customWidth="1"/>
    <col min="12085" max="12288" width="9.140625" style="259"/>
    <col min="12289" max="12289" width="2.140625" style="259" customWidth="1"/>
    <col min="12290" max="12290" width="2.28515625" style="259" customWidth="1"/>
    <col min="12291" max="12291" width="20.5703125" style="259" customWidth="1"/>
    <col min="12292" max="12292" width="18.42578125" style="259" customWidth="1"/>
    <col min="12293" max="12294" width="21" style="259" customWidth="1"/>
    <col min="12295" max="12296" width="13.28515625" style="259" customWidth="1"/>
    <col min="12297" max="12298" width="12.85546875" style="259" customWidth="1"/>
    <col min="12299" max="12299" width="15" style="259" customWidth="1"/>
    <col min="12300" max="12300" width="15.7109375" style="259" customWidth="1"/>
    <col min="12301" max="12301" width="18.7109375" style="259" customWidth="1"/>
    <col min="12302" max="12302" width="15.85546875" style="259" customWidth="1"/>
    <col min="12303" max="12308" width="17.7109375" style="259" customWidth="1"/>
    <col min="12309" max="12309" width="16.42578125" style="259" customWidth="1"/>
    <col min="12310" max="12310" width="15.28515625" style="259" customWidth="1"/>
    <col min="12311" max="12317" width="15" style="259" customWidth="1"/>
    <col min="12318" max="12318" width="16.5703125" style="259" customWidth="1"/>
    <col min="12319" max="12322" width="13.5703125" style="259" customWidth="1"/>
    <col min="12323" max="12324" width="12.7109375" style="259" customWidth="1"/>
    <col min="12325" max="12325" width="14.28515625" style="259" customWidth="1"/>
    <col min="12326" max="12326" width="13.85546875" style="259" customWidth="1"/>
    <col min="12327" max="12327" width="2.85546875" style="259" customWidth="1"/>
    <col min="12328" max="12328" width="12.28515625" style="259" customWidth="1"/>
    <col min="12329" max="12329" width="14.42578125" style="259" customWidth="1"/>
    <col min="12330" max="12339" width="9.140625" style="259"/>
    <col min="12340" max="12340" width="13" style="259" customWidth="1"/>
    <col min="12341" max="12544" width="9.140625" style="259"/>
    <col min="12545" max="12545" width="2.140625" style="259" customWidth="1"/>
    <col min="12546" max="12546" width="2.28515625" style="259" customWidth="1"/>
    <col min="12547" max="12547" width="20.5703125" style="259" customWidth="1"/>
    <col min="12548" max="12548" width="18.42578125" style="259" customWidth="1"/>
    <col min="12549" max="12550" width="21" style="259" customWidth="1"/>
    <col min="12551" max="12552" width="13.28515625" style="259" customWidth="1"/>
    <col min="12553" max="12554" width="12.85546875" style="259" customWidth="1"/>
    <col min="12555" max="12555" width="15" style="259" customWidth="1"/>
    <col min="12556" max="12556" width="15.7109375" style="259" customWidth="1"/>
    <col min="12557" max="12557" width="18.7109375" style="259" customWidth="1"/>
    <col min="12558" max="12558" width="15.85546875" style="259" customWidth="1"/>
    <col min="12559" max="12564" width="17.7109375" style="259" customWidth="1"/>
    <col min="12565" max="12565" width="16.42578125" style="259" customWidth="1"/>
    <col min="12566" max="12566" width="15.28515625" style="259" customWidth="1"/>
    <col min="12567" max="12573" width="15" style="259" customWidth="1"/>
    <col min="12574" max="12574" width="16.5703125" style="259" customWidth="1"/>
    <col min="12575" max="12578" width="13.5703125" style="259" customWidth="1"/>
    <col min="12579" max="12580" width="12.7109375" style="259" customWidth="1"/>
    <col min="12581" max="12581" width="14.28515625" style="259" customWidth="1"/>
    <col min="12582" max="12582" width="13.85546875" style="259" customWidth="1"/>
    <col min="12583" max="12583" width="2.85546875" style="259" customWidth="1"/>
    <col min="12584" max="12584" width="12.28515625" style="259" customWidth="1"/>
    <col min="12585" max="12585" width="14.42578125" style="259" customWidth="1"/>
    <col min="12586" max="12595" width="9.140625" style="259"/>
    <col min="12596" max="12596" width="13" style="259" customWidth="1"/>
    <col min="12597" max="12800" width="9.140625" style="259"/>
    <col min="12801" max="12801" width="2.140625" style="259" customWidth="1"/>
    <col min="12802" max="12802" width="2.28515625" style="259" customWidth="1"/>
    <col min="12803" max="12803" width="20.5703125" style="259" customWidth="1"/>
    <col min="12804" max="12804" width="18.42578125" style="259" customWidth="1"/>
    <col min="12805" max="12806" width="21" style="259" customWidth="1"/>
    <col min="12807" max="12808" width="13.28515625" style="259" customWidth="1"/>
    <col min="12809" max="12810" width="12.85546875" style="259" customWidth="1"/>
    <col min="12811" max="12811" width="15" style="259" customWidth="1"/>
    <col min="12812" max="12812" width="15.7109375" style="259" customWidth="1"/>
    <col min="12813" max="12813" width="18.7109375" style="259" customWidth="1"/>
    <col min="12814" max="12814" width="15.85546875" style="259" customWidth="1"/>
    <col min="12815" max="12820" width="17.7109375" style="259" customWidth="1"/>
    <col min="12821" max="12821" width="16.42578125" style="259" customWidth="1"/>
    <col min="12822" max="12822" width="15.28515625" style="259" customWidth="1"/>
    <col min="12823" max="12829" width="15" style="259" customWidth="1"/>
    <col min="12830" max="12830" width="16.5703125" style="259" customWidth="1"/>
    <col min="12831" max="12834" width="13.5703125" style="259" customWidth="1"/>
    <col min="12835" max="12836" width="12.7109375" style="259" customWidth="1"/>
    <col min="12837" max="12837" width="14.28515625" style="259" customWidth="1"/>
    <col min="12838" max="12838" width="13.85546875" style="259" customWidth="1"/>
    <col min="12839" max="12839" width="2.85546875" style="259" customWidth="1"/>
    <col min="12840" max="12840" width="12.28515625" style="259" customWidth="1"/>
    <col min="12841" max="12841" width="14.42578125" style="259" customWidth="1"/>
    <col min="12842" max="12851" width="9.140625" style="259"/>
    <col min="12852" max="12852" width="13" style="259" customWidth="1"/>
    <col min="12853" max="13056" width="9.140625" style="259"/>
    <col min="13057" max="13057" width="2.140625" style="259" customWidth="1"/>
    <col min="13058" max="13058" width="2.28515625" style="259" customWidth="1"/>
    <col min="13059" max="13059" width="20.5703125" style="259" customWidth="1"/>
    <col min="13060" max="13060" width="18.42578125" style="259" customWidth="1"/>
    <col min="13061" max="13062" width="21" style="259" customWidth="1"/>
    <col min="13063" max="13064" width="13.28515625" style="259" customWidth="1"/>
    <col min="13065" max="13066" width="12.85546875" style="259" customWidth="1"/>
    <col min="13067" max="13067" width="15" style="259" customWidth="1"/>
    <col min="13068" max="13068" width="15.7109375" style="259" customWidth="1"/>
    <col min="13069" max="13069" width="18.7109375" style="259" customWidth="1"/>
    <col min="13070" max="13070" width="15.85546875" style="259" customWidth="1"/>
    <col min="13071" max="13076" width="17.7109375" style="259" customWidth="1"/>
    <col min="13077" max="13077" width="16.42578125" style="259" customWidth="1"/>
    <col min="13078" max="13078" width="15.28515625" style="259" customWidth="1"/>
    <col min="13079" max="13085" width="15" style="259" customWidth="1"/>
    <col min="13086" max="13086" width="16.5703125" style="259" customWidth="1"/>
    <col min="13087" max="13090" width="13.5703125" style="259" customWidth="1"/>
    <col min="13091" max="13092" width="12.7109375" style="259" customWidth="1"/>
    <col min="13093" max="13093" width="14.28515625" style="259" customWidth="1"/>
    <col min="13094" max="13094" width="13.85546875" style="259" customWidth="1"/>
    <col min="13095" max="13095" width="2.85546875" style="259" customWidth="1"/>
    <col min="13096" max="13096" width="12.28515625" style="259" customWidth="1"/>
    <col min="13097" max="13097" width="14.42578125" style="259" customWidth="1"/>
    <col min="13098" max="13107" width="9.140625" style="259"/>
    <col min="13108" max="13108" width="13" style="259" customWidth="1"/>
    <col min="13109" max="13312" width="9.140625" style="259"/>
    <col min="13313" max="13313" width="2.140625" style="259" customWidth="1"/>
    <col min="13314" max="13314" width="2.28515625" style="259" customWidth="1"/>
    <col min="13315" max="13315" width="20.5703125" style="259" customWidth="1"/>
    <col min="13316" max="13316" width="18.42578125" style="259" customWidth="1"/>
    <col min="13317" max="13318" width="21" style="259" customWidth="1"/>
    <col min="13319" max="13320" width="13.28515625" style="259" customWidth="1"/>
    <col min="13321" max="13322" width="12.85546875" style="259" customWidth="1"/>
    <col min="13323" max="13323" width="15" style="259" customWidth="1"/>
    <col min="13324" max="13324" width="15.7109375" style="259" customWidth="1"/>
    <col min="13325" max="13325" width="18.7109375" style="259" customWidth="1"/>
    <col min="13326" max="13326" width="15.85546875" style="259" customWidth="1"/>
    <col min="13327" max="13332" width="17.7109375" style="259" customWidth="1"/>
    <col min="13333" max="13333" width="16.42578125" style="259" customWidth="1"/>
    <col min="13334" max="13334" width="15.28515625" style="259" customWidth="1"/>
    <col min="13335" max="13341" width="15" style="259" customWidth="1"/>
    <col min="13342" max="13342" width="16.5703125" style="259" customWidth="1"/>
    <col min="13343" max="13346" width="13.5703125" style="259" customWidth="1"/>
    <col min="13347" max="13348" width="12.7109375" style="259" customWidth="1"/>
    <col min="13349" max="13349" width="14.28515625" style="259" customWidth="1"/>
    <col min="13350" max="13350" width="13.85546875" style="259" customWidth="1"/>
    <col min="13351" max="13351" width="2.85546875" style="259" customWidth="1"/>
    <col min="13352" max="13352" width="12.28515625" style="259" customWidth="1"/>
    <col min="13353" max="13353" width="14.42578125" style="259" customWidth="1"/>
    <col min="13354" max="13363" width="9.140625" style="259"/>
    <col min="13364" max="13364" width="13" style="259" customWidth="1"/>
    <col min="13365" max="13568" width="9.140625" style="259"/>
    <col min="13569" max="13569" width="2.140625" style="259" customWidth="1"/>
    <col min="13570" max="13570" width="2.28515625" style="259" customWidth="1"/>
    <col min="13571" max="13571" width="20.5703125" style="259" customWidth="1"/>
    <col min="13572" max="13572" width="18.42578125" style="259" customWidth="1"/>
    <col min="13573" max="13574" width="21" style="259" customWidth="1"/>
    <col min="13575" max="13576" width="13.28515625" style="259" customWidth="1"/>
    <col min="13577" max="13578" width="12.85546875" style="259" customWidth="1"/>
    <col min="13579" max="13579" width="15" style="259" customWidth="1"/>
    <col min="13580" max="13580" width="15.7109375" style="259" customWidth="1"/>
    <col min="13581" max="13581" width="18.7109375" style="259" customWidth="1"/>
    <col min="13582" max="13582" width="15.85546875" style="259" customWidth="1"/>
    <col min="13583" max="13588" width="17.7109375" style="259" customWidth="1"/>
    <col min="13589" max="13589" width="16.42578125" style="259" customWidth="1"/>
    <col min="13590" max="13590" width="15.28515625" style="259" customWidth="1"/>
    <col min="13591" max="13597" width="15" style="259" customWidth="1"/>
    <col min="13598" max="13598" width="16.5703125" style="259" customWidth="1"/>
    <col min="13599" max="13602" width="13.5703125" style="259" customWidth="1"/>
    <col min="13603" max="13604" width="12.7109375" style="259" customWidth="1"/>
    <col min="13605" max="13605" width="14.28515625" style="259" customWidth="1"/>
    <col min="13606" max="13606" width="13.85546875" style="259" customWidth="1"/>
    <col min="13607" max="13607" width="2.85546875" style="259" customWidth="1"/>
    <col min="13608" max="13608" width="12.28515625" style="259" customWidth="1"/>
    <col min="13609" max="13609" width="14.42578125" style="259" customWidth="1"/>
    <col min="13610" max="13619" width="9.140625" style="259"/>
    <col min="13620" max="13620" width="13" style="259" customWidth="1"/>
    <col min="13621" max="13824" width="9.140625" style="259"/>
    <col min="13825" max="13825" width="2.140625" style="259" customWidth="1"/>
    <col min="13826" max="13826" width="2.28515625" style="259" customWidth="1"/>
    <col min="13827" max="13827" width="20.5703125" style="259" customWidth="1"/>
    <col min="13828" max="13828" width="18.42578125" style="259" customWidth="1"/>
    <col min="13829" max="13830" width="21" style="259" customWidth="1"/>
    <col min="13831" max="13832" width="13.28515625" style="259" customWidth="1"/>
    <col min="13833" max="13834" width="12.85546875" style="259" customWidth="1"/>
    <col min="13835" max="13835" width="15" style="259" customWidth="1"/>
    <col min="13836" max="13836" width="15.7109375" style="259" customWidth="1"/>
    <col min="13837" max="13837" width="18.7109375" style="259" customWidth="1"/>
    <col min="13838" max="13838" width="15.85546875" style="259" customWidth="1"/>
    <col min="13839" max="13844" width="17.7109375" style="259" customWidth="1"/>
    <col min="13845" max="13845" width="16.42578125" style="259" customWidth="1"/>
    <col min="13846" max="13846" width="15.28515625" style="259" customWidth="1"/>
    <col min="13847" max="13853" width="15" style="259" customWidth="1"/>
    <col min="13854" max="13854" width="16.5703125" style="259" customWidth="1"/>
    <col min="13855" max="13858" width="13.5703125" style="259" customWidth="1"/>
    <col min="13859" max="13860" width="12.7109375" style="259" customWidth="1"/>
    <col min="13861" max="13861" width="14.28515625" style="259" customWidth="1"/>
    <col min="13862" max="13862" width="13.85546875" style="259" customWidth="1"/>
    <col min="13863" max="13863" width="2.85546875" style="259" customWidth="1"/>
    <col min="13864" max="13864" width="12.28515625" style="259" customWidth="1"/>
    <col min="13865" max="13865" width="14.42578125" style="259" customWidth="1"/>
    <col min="13866" max="13875" width="9.140625" style="259"/>
    <col min="13876" max="13876" width="13" style="259" customWidth="1"/>
    <col min="13877" max="14080" width="9.140625" style="259"/>
    <col min="14081" max="14081" width="2.140625" style="259" customWidth="1"/>
    <col min="14082" max="14082" width="2.28515625" style="259" customWidth="1"/>
    <col min="14083" max="14083" width="20.5703125" style="259" customWidth="1"/>
    <col min="14084" max="14084" width="18.42578125" style="259" customWidth="1"/>
    <col min="14085" max="14086" width="21" style="259" customWidth="1"/>
    <col min="14087" max="14088" width="13.28515625" style="259" customWidth="1"/>
    <col min="14089" max="14090" width="12.85546875" style="259" customWidth="1"/>
    <col min="14091" max="14091" width="15" style="259" customWidth="1"/>
    <col min="14092" max="14092" width="15.7109375" style="259" customWidth="1"/>
    <col min="14093" max="14093" width="18.7109375" style="259" customWidth="1"/>
    <col min="14094" max="14094" width="15.85546875" style="259" customWidth="1"/>
    <col min="14095" max="14100" width="17.7109375" style="259" customWidth="1"/>
    <col min="14101" max="14101" width="16.42578125" style="259" customWidth="1"/>
    <col min="14102" max="14102" width="15.28515625" style="259" customWidth="1"/>
    <col min="14103" max="14109" width="15" style="259" customWidth="1"/>
    <col min="14110" max="14110" width="16.5703125" style="259" customWidth="1"/>
    <col min="14111" max="14114" width="13.5703125" style="259" customWidth="1"/>
    <col min="14115" max="14116" width="12.7109375" style="259" customWidth="1"/>
    <col min="14117" max="14117" width="14.28515625" style="259" customWidth="1"/>
    <col min="14118" max="14118" width="13.85546875" style="259" customWidth="1"/>
    <col min="14119" max="14119" width="2.85546875" style="259" customWidth="1"/>
    <col min="14120" max="14120" width="12.28515625" style="259" customWidth="1"/>
    <col min="14121" max="14121" width="14.42578125" style="259" customWidth="1"/>
    <col min="14122" max="14131" width="9.140625" style="259"/>
    <col min="14132" max="14132" width="13" style="259" customWidth="1"/>
    <col min="14133" max="14336" width="9.140625" style="259"/>
    <col min="14337" max="14337" width="2.140625" style="259" customWidth="1"/>
    <col min="14338" max="14338" width="2.28515625" style="259" customWidth="1"/>
    <col min="14339" max="14339" width="20.5703125" style="259" customWidth="1"/>
    <col min="14340" max="14340" width="18.42578125" style="259" customWidth="1"/>
    <col min="14341" max="14342" width="21" style="259" customWidth="1"/>
    <col min="14343" max="14344" width="13.28515625" style="259" customWidth="1"/>
    <col min="14345" max="14346" width="12.85546875" style="259" customWidth="1"/>
    <col min="14347" max="14347" width="15" style="259" customWidth="1"/>
    <col min="14348" max="14348" width="15.7109375" style="259" customWidth="1"/>
    <col min="14349" max="14349" width="18.7109375" style="259" customWidth="1"/>
    <col min="14350" max="14350" width="15.85546875" style="259" customWidth="1"/>
    <col min="14351" max="14356" width="17.7109375" style="259" customWidth="1"/>
    <col min="14357" max="14357" width="16.42578125" style="259" customWidth="1"/>
    <col min="14358" max="14358" width="15.28515625" style="259" customWidth="1"/>
    <col min="14359" max="14365" width="15" style="259" customWidth="1"/>
    <col min="14366" max="14366" width="16.5703125" style="259" customWidth="1"/>
    <col min="14367" max="14370" width="13.5703125" style="259" customWidth="1"/>
    <col min="14371" max="14372" width="12.7109375" style="259" customWidth="1"/>
    <col min="14373" max="14373" width="14.28515625" style="259" customWidth="1"/>
    <col min="14374" max="14374" width="13.85546875" style="259" customWidth="1"/>
    <col min="14375" max="14375" width="2.85546875" style="259" customWidth="1"/>
    <col min="14376" max="14376" width="12.28515625" style="259" customWidth="1"/>
    <col min="14377" max="14377" width="14.42578125" style="259" customWidth="1"/>
    <col min="14378" max="14387" width="9.140625" style="259"/>
    <col min="14388" max="14388" width="13" style="259" customWidth="1"/>
    <col min="14389" max="14592" width="9.140625" style="259"/>
    <col min="14593" max="14593" width="2.140625" style="259" customWidth="1"/>
    <col min="14594" max="14594" width="2.28515625" style="259" customWidth="1"/>
    <col min="14595" max="14595" width="20.5703125" style="259" customWidth="1"/>
    <col min="14596" max="14596" width="18.42578125" style="259" customWidth="1"/>
    <col min="14597" max="14598" width="21" style="259" customWidth="1"/>
    <col min="14599" max="14600" width="13.28515625" style="259" customWidth="1"/>
    <col min="14601" max="14602" width="12.85546875" style="259" customWidth="1"/>
    <col min="14603" max="14603" width="15" style="259" customWidth="1"/>
    <col min="14604" max="14604" width="15.7109375" style="259" customWidth="1"/>
    <col min="14605" max="14605" width="18.7109375" style="259" customWidth="1"/>
    <col min="14606" max="14606" width="15.85546875" style="259" customWidth="1"/>
    <col min="14607" max="14612" width="17.7109375" style="259" customWidth="1"/>
    <col min="14613" max="14613" width="16.42578125" style="259" customWidth="1"/>
    <col min="14614" max="14614" width="15.28515625" style="259" customWidth="1"/>
    <col min="14615" max="14621" width="15" style="259" customWidth="1"/>
    <col min="14622" max="14622" width="16.5703125" style="259" customWidth="1"/>
    <col min="14623" max="14626" width="13.5703125" style="259" customWidth="1"/>
    <col min="14627" max="14628" width="12.7109375" style="259" customWidth="1"/>
    <col min="14629" max="14629" width="14.28515625" style="259" customWidth="1"/>
    <col min="14630" max="14630" width="13.85546875" style="259" customWidth="1"/>
    <col min="14631" max="14631" width="2.85546875" style="259" customWidth="1"/>
    <col min="14632" max="14632" width="12.28515625" style="259" customWidth="1"/>
    <col min="14633" max="14633" width="14.42578125" style="259" customWidth="1"/>
    <col min="14634" max="14643" width="9.140625" style="259"/>
    <col min="14644" max="14644" width="13" style="259" customWidth="1"/>
    <col min="14645" max="14848" width="9.140625" style="259"/>
    <col min="14849" max="14849" width="2.140625" style="259" customWidth="1"/>
    <col min="14850" max="14850" width="2.28515625" style="259" customWidth="1"/>
    <col min="14851" max="14851" width="20.5703125" style="259" customWidth="1"/>
    <col min="14852" max="14852" width="18.42578125" style="259" customWidth="1"/>
    <col min="14853" max="14854" width="21" style="259" customWidth="1"/>
    <col min="14855" max="14856" width="13.28515625" style="259" customWidth="1"/>
    <col min="14857" max="14858" width="12.85546875" style="259" customWidth="1"/>
    <col min="14859" max="14859" width="15" style="259" customWidth="1"/>
    <col min="14860" max="14860" width="15.7109375" style="259" customWidth="1"/>
    <col min="14861" max="14861" width="18.7109375" style="259" customWidth="1"/>
    <col min="14862" max="14862" width="15.85546875" style="259" customWidth="1"/>
    <col min="14863" max="14868" width="17.7109375" style="259" customWidth="1"/>
    <col min="14869" max="14869" width="16.42578125" style="259" customWidth="1"/>
    <col min="14870" max="14870" width="15.28515625" style="259" customWidth="1"/>
    <col min="14871" max="14877" width="15" style="259" customWidth="1"/>
    <col min="14878" max="14878" width="16.5703125" style="259" customWidth="1"/>
    <col min="14879" max="14882" width="13.5703125" style="259" customWidth="1"/>
    <col min="14883" max="14884" width="12.7109375" style="259" customWidth="1"/>
    <col min="14885" max="14885" width="14.28515625" style="259" customWidth="1"/>
    <col min="14886" max="14886" width="13.85546875" style="259" customWidth="1"/>
    <col min="14887" max="14887" width="2.85546875" style="259" customWidth="1"/>
    <col min="14888" max="14888" width="12.28515625" style="259" customWidth="1"/>
    <col min="14889" max="14889" width="14.42578125" style="259" customWidth="1"/>
    <col min="14890" max="14899" width="9.140625" style="259"/>
    <col min="14900" max="14900" width="13" style="259" customWidth="1"/>
    <col min="14901" max="15104" width="9.140625" style="259"/>
    <col min="15105" max="15105" width="2.140625" style="259" customWidth="1"/>
    <col min="15106" max="15106" width="2.28515625" style="259" customWidth="1"/>
    <col min="15107" max="15107" width="20.5703125" style="259" customWidth="1"/>
    <col min="15108" max="15108" width="18.42578125" style="259" customWidth="1"/>
    <col min="15109" max="15110" width="21" style="259" customWidth="1"/>
    <col min="15111" max="15112" width="13.28515625" style="259" customWidth="1"/>
    <col min="15113" max="15114" width="12.85546875" style="259" customWidth="1"/>
    <col min="15115" max="15115" width="15" style="259" customWidth="1"/>
    <col min="15116" max="15116" width="15.7109375" style="259" customWidth="1"/>
    <col min="15117" max="15117" width="18.7109375" style="259" customWidth="1"/>
    <col min="15118" max="15118" width="15.85546875" style="259" customWidth="1"/>
    <col min="15119" max="15124" width="17.7109375" style="259" customWidth="1"/>
    <col min="15125" max="15125" width="16.42578125" style="259" customWidth="1"/>
    <col min="15126" max="15126" width="15.28515625" style="259" customWidth="1"/>
    <col min="15127" max="15133" width="15" style="259" customWidth="1"/>
    <col min="15134" max="15134" width="16.5703125" style="259" customWidth="1"/>
    <col min="15135" max="15138" width="13.5703125" style="259" customWidth="1"/>
    <col min="15139" max="15140" width="12.7109375" style="259" customWidth="1"/>
    <col min="15141" max="15141" width="14.28515625" style="259" customWidth="1"/>
    <col min="15142" max="15142" width="13.85546875" style="259" customWidth="1"/>
    <col min="15143" max="15143" width="2.85546875" style="259" customWidth="1"/>
    <col min="15144" max="15144" width="12.28515625" style="259" customWidth="1"/>
    <col min="15145" max="15145" width="14.42578125" style="259" customWidth="1"/>
    <col min="15146" max="15155" width="9.140625" style="259"/>
    <col min="15156" max="15156" width="13" style="259" customWidth="1"/>
    <col min="15157" max="15360" width="9.140625" style="259"/>
    <col min="15361" max="15361" width="2.140625" style="259" customWidth="1"/>
    <col min="15362" max="15362" width="2.28515625" style="259" customWidth="1"/>
    <col min="15363" max="15363" width="20.5703125" style="259" customWidth="1"/>
    <col min="15364" max="15364" width="18.42578125" style="259" customWidth="1"/>
    <col min="15365" max="15366" width="21" style="259" customWidth="1"/>
    <col min="15367" max="15368" width="13.28515625" style="259" customWidth="1"/>
    <col min="15369" max="15370" width="12.85546875" style="259" customWidth="1"/>
    <col min="15371" max="15371" width="15" style="259" customWidth="1"/>
    <col min="15372" max="15372" width="15.7109375" style="259" customWidth="1"/>
    <col min="15373" max="15373" width="18.7109375" style="259" customWidth="1"/>
    <col min="15374" max="15374" width="15.85546875" style="259" customWidth="1"/>
    <col min="15375" max="15380" width="17.7109375" style="259" customWidth="1"/>
    <col min="15381" max="15381" width="16.42578125" style="259" customWidth="1"/>
    <col min="15382" max="15382" width="15.28515625" style="259" customWidth="1"/>
    <col min="15383" max="15389" width="15" style="259" customWidth="1"/>
    <col min="15390" max="15390" width="16.5703125" style="259" customWidth="1"/>
    <col min="15391" max="15394" width="13.5703125" style="259" customWidth="1"/>
    <col min="15395" max="15396" width="12.7109375" style="259" customWidth="1"/>
    <col min="15397" max="15397" width="14.28515625" style="259" customWidth="1"/>
    <col min="15398" max="15398" width="13.85546875" style="259" customWidth="1"/>
    <col min="15399" max="15399" width="2.85546875" style="259" customWidth="1"/>
    <col min="15400" max="15400" width="12.28515625" style="259" customWidth="1"/>
    <col min="15401" max="15401" width="14.42578125" style="259" customWidth="1"/>
    <col min="15402" max="15411" width="9.140625" style="259"/>
    <col min="15412" max="15412" width="13" style="259" customWidth="1"/>
    <col min="15413" max="15616" width="9.140625" style="259"/>
    <col min="15617" max="15617" width="2.140625" style="259" customWidth="1"/>
    <col min="15618" max="15618" width="2.28515625" style="259" customWidth="1"/>
    <col min="15619" max="15619" width="20.5703125" style="259" customWidth="1"/>
    <col min="15620" max="15620" width="18.42578125" style="259" customWidth="1"/>
    <col min="15621" max="15622" width="21" style="259" customWidth="1"/>
    <col min="15623" max="15624" width="13.28515625" style="259" customWidth="1"/>
    <col min="15625" max="15626" width="12.85546875" style="259" customWidth="1"/>
    <col min="15627" max="15627" width="15" style="259" customWidth="1"/>
    <col min="15628" max="15628" width="15.7109375" style="259" customWidth="1"/>
    <col min="15629" max="15629" width="18.7109375" style="259" customWidth="1"/>
    <col min="15630" max="15630" width="15.85546875" style="259" customWidth="1"/>
    <col min="15631" max="15636" width="17.7109375" style="259" customWidth="1"/>
    <col min="15637" max="15637" width="16.42578125" style="259" customWidth="1"/>
    <col min="15638" max="15638" width="15.28515625" style="259" customWidth="1"/>
    <col min="15639" max="15645" width="15" style="259" customWidth="1"/>
    <col min="15646" max="15646" width="16.5703125" style="259" customWidth="1"/>
    <col min="15647" max="15650" width="13.5703125" style="259" customWidth="1"/>
    <col min="15651" max="15652" width="12.7109375" style="259" customWidth="1"/>
    <col min="15653" max="15653" width="14.28515625" style="259" customWidth="1"/>
    <col min="15654" max="15654" width="13.85546875" style="259" customWidth="1"/>
    <col min="15655" max="15655" width="2.85546875" style="259" customWidth="1"/>
    <col min="15656" max="15656" width="12.28515625" style="259" customWidth="1"/>
    <col min="15657" max="15657" width="14.42578125" style="259" customWidth="1"/>
    <col min="15658" max="15667" width="9.140625" style="259"/>
    <col min="15668" max="15668" width="13" style="259" customWidth="1"/>
    <col min="15669" max="15872" width="9.140625" style="259"/>
    <col min="15873" max="15873" width="2.140625" style="259" customWidth="1"/>
    <col min="15874" max="15874" width="2.28515625" style="259" customWidth="1"/>
    <col min="15875" max="15875" width="20.5703125" style="259" customWidth="1"/>
    <col min="15876" max="15876" width="18.42578125" style="259" customWidth="1"/>
    <col min="15877" max="15878" width="21" style="259" customWidth="1"/>
    <col min="15879" max="15880" width="13.28515625" style="259" customWidth="1"/>
    <col min="15881" max="15882" width="12.85546875" style="259" customWidth="1"/>
    <col min="15883" max="15883" width="15" style="259" customWidth="1"/>
    <col min="15884" max="15884" width="15.7109375" style="259" customWidth="1"/>
    <col min="15885" max="15885" width="18.7109375" style="259" customWidth="1"/>
    <col min="15886" max="15886" width="15.85546875" style="259" customWidth="1"/>
    <col min="15887" max="15892" width="17.7109375" style="259" customWidth="1"/>
    <col min="15893" max="15893" width="16.42578125" style="259" customWidth="1"/>
    <col min="15894" max="15894" width="15.28515625" style="259" customWidth="1"/>
    <col min="15895" max="15901" width="15" style="259" customWidth="1"/>
    <col min="15902" max="15902" width="16.5703125" style="259" customWidth="1"/>
    <col min="15903" max="15906" width="13.5703125" style="259" customWidth="1"/>
    <col min="15907" max="15908" width="12.7109375" style="259" customWidth="1"/>
    <col min="15909" max="15909" width="14.28515625" style="259" customWidth="1"/>
    <col min="15910" max="15910" width="13.85546875" style="259" customWidth="1"/>
    <col min="15911" max="15911" width="2.85546875" style="259" customWidth="1"/>
    <col min="15912" max="15912" width="12.28515625" style="259" customWidth="1"/>
    <col min="15913" max="15913" width="14.42578125" style="259" customWidth="1"/>
    <col min="15914" max="15923" width="9.140625" style="259"/>
    <col min="15924" max="15924" width="13" style="259" customWidth="1"/>
    <col min="15925" max="16128" width="9.140625" style="259"/>
    <col min="16129" max="16129" width="2.140625" style="259" customWidth="1"/>
    <col min="16130" max="16130" width="2.28515625" style="259" customWidth="1"/>
    <col min="16131" max="16131" width="20.5703125" style="259" customWidth="1"/>
    <col min="16132" max="16132" width="18.42578125" style="259" customWidth="1"/>
    <col min="16133" max="16134" width="21" style="259" customWidth="1"/>
    <col min="16135" max="16136" width="13.28515625" style="259" customWidth="1"/>
    <col min="16137" max="16138" width="12.85546875" style="259" customWidth="1"/>
    <col min="16139" max="16139" width="15" style="259" customWidth="1"/>
    <col min="16140" max="16140" width="15.7109375" style="259" customWidth="1"/>
    <col min="16141" max="16141" width="18.7109375" style="259" customWidth="1"/>
    <col min="16142" max="16142" width="15.85546875" style="259" customWidth="1"/>
    <col min="16143" max="16148" width="17.7109375" style="259" customWidth="1"/>
    <col min="16149" max="16149" width="16.42578125" style="259" customWidth="1"/>
    <col min="16150" max="16150" width="15.28515625" style="259" customWidth="1"/>
    <col min="16151" max="16157" width="15" style="259" customWidth="1"/>
    <col min="16158" max="16158" width="16.5703125" style="259" customWidth="1"/>
    <col min="16159" max="16162" width="13.5703125" style="259" customWidth="1"/>
    <col min="16163" max="16164" width="12.7109375" style="259" customWidth="1"/>
    <col min="16165" max="16165" width="14.28515625" style="259" customWidth="1"/>
    <col min="16166" max="16166" width="13.85546875" style="259" customWidth="1"/>
    <col min="16167" max="16167" width="2.85546875" style="259" customWidth="1"/>
    <col min="16168" max="16168" width="12.28515625" style="259" customWidth="1"/>
    <col min="16169" max="16169" width="14.42578125" style="259" customWidth="1"/>
    <col min="16170" max="16179" width="9.140625" style="259"/>
    <col min="16180" max="16180" width="13" style="259" customWidth="1"/>
    <col min="16181" max="16384" width="9.140625" style="259"/>
  </cols>
  <sheetData>
    <row r="2" spans="3:199" ht="18.75">
      <c r="C2" s="257"/>
      <c r="D2" s="257"/>
      <c r="E2" s="257"/>
      <c r="F2" s="257"/>
      <c r="G2" s="258"/>
      <c r="H2" s="258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</row>
    <row r="3" spans="3:199" ht="23.25">
      <c r="C3" s="326"/>
      <c r="D3" s="326"/>
      <c r="E3" s="260"/>
      <c r="F3" s="260"/>
      <c r="G3" s="261"/>
      <c r="H3" s="261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2"/>
      <c r="AI3" s="262"/>
      <c r="AJ3" s="262"/>
      <c r="AK3" s="263"/>
      <c r="AL3" s="263"/>
    </row>
    <row r="4" spans="3:199" ht="30">
      <c r="C4" s="262"/>
      <c r="D4" s="262"/>
      <c r="E4" s="262"/>
      <c r="F4" s="850" t="s">
        <v>413</v>
      </c>
      <c r="G4" s="851"/>
      <c r="H4" s="851"/>
      <c r="I4" s="851"/>
      <c r="J4" s="851"/>
      <c r="K4" s="851"/>
      <c r="L4" s="851"/>
      <c r="M4" s="851"/>
      <c r="N4" s="851"/>
      <c r="O4" s="851"/>
      <c r="P4" s="851"/>
      <c r="Q4" s="851"/>
      <c r="R4" s="851"/>
      <c r="S4" s="851"/>
      <c r="T4" s="851"/>
      <c r="U4" s="851"/>
      <c r="V4" s="851"/>
      <c r="W4" s="851"/>
      <c r="X4" s="851"/>
      <c r="Y4" s="852"/>
      <c r="Z4" s="262"/>
      <c r="AA4" s="262"/>
      <c r="AB4" s="262"/>
      <c r="AC4" s="262"/>
      <c r="AD4" s="262"/>
      <c r="AE4" s="262"/>
      <c r="AF4" s="262"/>
      <c r="AG4" s="262"/>
      <c r="AH4" s="262"/>
      <c r="AI4" s="262"/>
      <c r="AJ4" s="262"/>
      <c r="AK4" s="263"/>
      <c r="AL4" s="263"/>
    </row>
    <row r="5" spans="3:199" ht="18.75" customHeight="1">
      <c r="C5" s="853" t="s">
        <v>361</v>
      </c>
      <c r="D5" s="853"/>
      <c r="E5" s="264"/>
      <c r="F5" s="264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  <c r="Z5" s="265"/>
      <c r="AA5" s="265"/>
      <c r="AB5" s="265"/>
      <c r="AC5" s="265"/>
      <c r="AD5" s="265"/>
      <c r="AE5" s="265"/>
      <c r="AF5" s="266"/>
      <c r="AG5" s="266"/>
      <c r="AH5" s="267"/>
      <c r="AI5" s="267"/>
      <c r="AJ5" s="267"/>
      <c r="AK5" s="268"/>
      <c r="AL5" s="268"/>
    </row>
    <row r="6" spans="3:199" ht="18.75" customHeight="1">
      <c r="C6" s="269"/>
      <c r="D6" s="269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B6" s="265"/>
      <c r="AC6" s="265"/>
      <c r="AD6" s="265"/>
      <c r="AE6" s="265"/>
      <c r="AF6" s="266"/>
      <c r="AG6" s="266"/>
      <c r="AH6" s="267"/>
      <c r="AI6" s="267"/>
      <c r="AJ6" s="267"/>
      <c r="AK6" s="268"/>
      <c r="AL6" s="268"/>
    </row>
    <row r="7" spans="3:199" ht="16.5" customHeight="1">
      <c r="C7" s="270"/>
      <c r="D7" s="854" t="s">
        <v>362</v>
      </c>
      <c r="E7" s="854"/>
      <c r="F7" s="854"/>
      <c r="G7" s="854"/>
      <c r="H7" s="854"/>
      <c r="I7" s="854"/>
      <c r="J7" s="854"/>
      <c r="K7" s="854"/>
      <c r="L7" s="854"/>
      <c r="M7" s="854"/>
      <c r="N7" s="854"/>
      <c r="O7" s="854"/>
      <c r="P7" s="854"/>
      <c r="Q7" s="854"/>
      <c r="R7" s="854"/>
      <c r="S7" s="854"/>
      <c r="T7" s="854"/>
      <c r="U7" s="854"/>
      <c r="V7" s="854"/>
      <c r="W7" s="854"/>
      <c r="X7" s="854"/>
      <c r="Y7" s="854"/>
      <c r="Z7" s="854"/>
      <c r="AA7" s="854"/>
      <c r="AB7" s="271"/>
      <c r="AC7" s="271"/>
      <c r="AD7" s="271"/>
      <c r="AE7" s="271"/>
      <c r="AF7" s="271"/>
      <c r="AG7" s="271"/>
      <c r="AH7" s="271"/>
      <c r="AI7" s="271"/>
      <c r="AJ7" s="271"/>
      <c r="AK7" s="272"/>
      <c r="AL7" s="268"/>
    </row>
    <row r="8" spans="3:199" ht="18">
      <c r="C8" s="267"/>
      <c r="D8" s="267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7"/>
      <c r="AI8" s="267"/>
      <c r="AJ8" s="267"/>
      <c r="AK8" s="268"/>
      <c r="AL8" s="273"/>
    </row>
    <row r="9" spans="3:199" ht="21.75" customHeight="1">
      <c r="C9" s="855" t="s">
        <v>627</v>
      </c>
      <c r="D9" s="855"/>
      <c r="E9" s="855"/>
      <c r="F9" s="855"/>
      <c r="G9" s="855"/>
      <c r="H9" s="855"/>
      <c r="I9" s="855"/>
      <c r="J9" s="855"/>
      <c r="K9" s="855"/>
      <c r="L9" s="855"/>
      <c r="M9" s="855"/>
      <c r="N9" s="855"/>
      <c r="O9" s="855"/>
      <c r="P9" s="855"/>
      <c r="Q9" s="855"/>
      <c r="R9" s="855"/>
      <c r="S9" s="855"/>
      <c r="T9" s="855"/>
      <c r="U9" s="855"/>
      <c r="V9" s="855"/>
      <c r="W9" s="855"/>
      <c r="X9" s="855"/>
      <c r="Y9" s="855"/>
      <c r="Z9" s="855"/>
      <c r="AA9" s="855"/>
      <c r="AB9" s="855"/>
      <c r="AC9" s="855"/>
      <c r="AD9" s="855"/>
      <c r="AE9" s="855"/>
      <c r="AF9" s="274"/>
      <c r="AG9" s="274"/>
      <c r="AH9" s="275"/>
      <c r="AI9" s="267"/>
      <c r="AJ9" s="267"/>
      <c r="AK9" s="276"/>
      <c r="AL9" s="277"/>
    </row>
    <row r="10" spans="3:199" ht="18">
      <c r="C10" s="267"/>
      <c r="D10" s="267"/>
      <c r="E10" s="267"/>
      <c r="F10" s="267"/>
      <c r="G10" s="267"/>
      <c r="H10" s="267"/>
      <c r="I10" s="267"/>
      <c r="J10" s="267"/>
      <c r="K10" s="267"/>
      <c r="L10" s="267"/>
      <c r="M10" s="267"/>
      <c r="N10" s="267"/>
      <c r="O10" s="267"/>
      <c r="P10" s="267"/>
      <c r="Q10" s="267"/>
      <c r="R10" s="267"/>
      <c r="S10" s="267"/>
      <c r="T10" s="267"/>
      <c r="U10" s="267"/>
      <c r="V10" s="267"/>
      <c r="W10" s="267"/>
      <c r="X10" s="267"/>
      <c r="Y10" s="267"/>
      <c r="Z10" s="267"/>
      <c r="AA10" s="267"/>
      <c r="AB10" s="267"/>
      <c r="AC10" s="267"/>
      <c r="AD10" s="267"/>
      <c r="AE10" s="267"/>
      <c r="AF10" s="267"/>
      <c r="AG10" s="267"/>
      <c r="AH10" s="267"/>
      <c r="AI10" s="267"/>
      <c r="AJ10" s="267"/>
      <c r="AK10" s="268"/>
      <c r="AL10" s="268"/>
    </row>
    <row r="11" spans="3:199" ht="21.75" customHeight="1">
      <c r="C11" s="839" t="s">
        <v>363</v>
      </c>
      <c r="D11" s="839" t="s">
        <v>364</v>
      </c>
      <c r="E11" s="839" t="s">
        <v>365</v>
      </c>
      <c r="F11" s="834" t="s">
        <v>330</v>
      </c>
      <c r="G11" s="839" t="s">
        <v>331</v>
      </c>
      <c r="H11" s="834" t="s">
        <v>366</v>
      </c>
      <c r="I11" s="856" t="s">
        <v>207</v>
      </c>
      <c r="J11" s="857"/>
      <c r="K11" s="857"/>
      <c r="L11" s="857"/>
      <c r="M11" s="857"/>
      <c r="N11" s="857"/>
      <c r="O11" s="857"/>
      <c r="P11" s="857"/>
      <c r="Q11" s="857"/>
      <c r="R11" s="857"/>
      <c r="S11" s="857"/>
      <c r="T11" s="858"/>
      <c r="U11" s="836" t="s">
        <v>206</v>
      </c>
      <c r="V11" s="849"/>
      <c r="W11" s="849"/>
      <c r="X11" s="849"/>
      <c r="Y11" s="849"/>
      <c r="Z11" s="849"/>
      <c r="AA11" s="849"/>
      <c r="AB11" s="849"/>
      <c r="AC11" s="849"/>
      <c r="AD11" s="849"/>
      <c r="AE11" s="849"/>
      <c r="AF11" s="849"/>
      <c r="AG11" s="849"/>
      <c r="AH11" s="849"/>
      <c r="AI11" s="849"/>
      <c r="AJ11" s="849"/>
      <c r="AK11" s="849"/>
      <c r="AL11" s="837"/>
    </row>
    <row r="12" spans="3:199" s="278" customFormat="1" ht="15.75" customHeight="1">
      <c r="C12" s="839"/>
      <c r="D12" s="839"/>
      <c r="E12" s="839"/>
      <c r="F12" s="838"/>
      <c r="G12" s="839"/>
      <c r="H12" s="838"/>
      <c r="I12" s="840" t="s">
        <v>367</v>
      </c>
      <c r="J12" s="843"/>
      <c r="K12" s="843"/>
      <c r="L12" s="844"/>
      <c r="M12" s="840" t="s">
        <v>368</v>
      </c>
      <c r="N12" s="843"/>
      <c r="O12" s="843"/>
      <c r="P12" s="843"/>
      <c r="Q12" s="843"/>
      <c r="R12" s="843"/>
      <c r="S12" s="843"/>
      <c r="T12" s="844"/>
      <c r="U12" s="840" t="s">
        <v>369</v>
      </c>
      <c r="V12" s="843"/>
      <c r="W12" s="843"/>
      <c r="X12" s="843"/>
      <c r="Y12" s="843"/>
      <c r="Z12" s="843"/>
      <c r="AA12" s="843"/>
      <c r="AB12" s="843"/>
      <c r="AC12" s="844"/>
      <c r="AD12" s="840" t="s">
        <v>294</v>
      </c>
      <c r="AE12" s="843"/>
      <c r="AF12" s="843"/>
      <c r="AG12" s="843"/>
      <c r="AH12" s="843"/>
      <c r="AI12" s="839" t="s">
        <v>370</v>
      </c>
      <c r="AJ12" s="839" t="s">
        <v>371</v>
      </c>
      <c r="AK12" s="839" t="s">
        <v>372</v>
      </c>
      <c r="AL12" s="839" t="s">
        <v>373</v>
      </c>
    </row>
    <row r="13" spans="3:199" s="278" customFormat="1" ht="34.5" customHeight="1">
      <c r="C13" s="839"/>
      <c r="D13" s="839"/>
      <c r="E13" s="839"/>
      <c r="F13" s="838"/>
      <c r="G13" s="839"/>
      <c r="H13" s="838"/>
      <c r="I13" s="841"/>
      <c r="J13" s="845"/>
      <c r="K13" s="845"/>
      <c r="L13" s="846"/>
      <c r="M13" s="842"/>
      <c r="N13" s="847"/>
      <c r="O13" s="847"/>
      <c r="P13" s="847"/>
      <c r="Q13" s="847"/>
      <c r="R13" s="847"/>
      <c r="S13" s="847"/>
      <c r="T13" s="848"/>
      <c r="U13" s="842"/>
      <c r="V13" s="847"/>
      <c r="W13" s="847"/>
      <c r="X13" s="847"/>
      <c r="Y13" s="847"/>
      <c r="Z13" s="847"/>
      <c r="AA13" s="847"/>
      <c r="AB13" s="847"/>
      <c r="AC13" s="848"/>
      <c r="AD13" s="842"/>
      <c r="AE13" s="847"/>
      <c r="AF13" s="847"/>
      <c r="AG13" s="847"/>
      <c r="AH13" s="847"/>
      <c r="AI13" s="839"/>
      <c r="AJ13" s="839"/>
      <c r="AK13" s="839"/>
      <c r="AL13" s="839"/>
    </row>
    <row r="14" spans="3:199" s="278" customFormat="1" ht="51" customHeight="1">
      <c r="C14" s="839"/>
      <c r="D14" s="839"/>
      <c r="E14" s="839"/>
      <c r="F14" s="838"/>
      <c r="G14" s="839"/>
      <c r="H14" s="838"/>
      <c r="I14" s="842"/>
      <c r="J14" s="847"/>
      <c r="K14" s="847"/>
      <c r="L14" s="848"/>
      <c r="M14" s="842" t="s">
        <v>374</v>
      </c>
      <c r="N14" s="847"/>
      <c r="O14" s="847"/>
      <c r="P14" s="847"/>
      <c r="Q14" s="848"/>
      <c r="R14" s="840" t="s">
        <v>375</v>
      </c>
      <c r="S14" s="844"/>
      <c r="T14" s="834" t="s">
        <v>61</v>
      </c>
      <c r="U14" s="836" t="s">
        <v>376</v>
      </c>
      <c r="V14" s="849"/>
      <c r="W14" s="849"/>
      <c r="X14" s="849"/>
      <c r="Y14" s="849"/>
      <c r="Z14" s="837"/>
      <c r="AA14" s="836" t="s">
        <v>377</v>
      </c>
      <c r="AB14" s="837"/>
      <c r="AC14" s="834" t="s">
        <v>378</v>
      </c>
      <c r="AD14" s="836" t="s">
        <v>376</v>
      </c>
      <c r="AE14" s="837"/>
      <c r="AF14" s="836" t="s">
        <v>379</v>
      </c>
      <c r="AG14" s="837"/>
      <c r="AH14" s="840" t="s">
        <v>380</v>
      </c>
      <c r="AI14" s="839"/>
      <c r="AJ14" s="839"/>
      <c r="AK14" s="839"/>
      <c r="AL14" s="839"/>
    </row>
    <row r="15" spans="3:199" s="278" customFormat="1" ht="70.5" customHeight="1">
      <c r="C15" s="839"/>
      <c r="D15" s="839"/>
      <c r="E15" s="839"/>
      <c r="F15" s="838"/>
      <c r="G15" s="839"/>
      <c r="H15" s="838"/>
      <c r="I15" s="834" t="s">
        <v>381</v>
      </c>
      <c r="J15" s="834" t="s">
        <v>382</v>
      </c>
      <c r="K15" s="834" t="s">
        <v>383</v>
      </c>
      <c r="L15" s="834" t="s">
        <v>384</v>
      </c>
      <c r="M15" s="839" t="s">
        <v>385</v>
      </c>
      <c r="N15" s="839" t="s">
        <v>386</v>
      </c>
      <c r="O15" s="839" t="s">
        <v>387</v>
      </c>
      <c r="P15" s="839" t="s">
        <v>388</v>
      </c>
      <c r="Q15" s="836" t="s">
        <v>465</v>
      </c>
      <c r="R15" s="842"/>
      <c r="S15" s="848"/>
      <c r="T15" s="838"/>
      <c r="U15" s="836" t="s">
        <v>389</v>
      </c>
      <c r="V15" s="837"/>
      <c r="W15" s="836" t="s">
        <v>390</v>
      </c>
      <c r="X15" s="837"/>
      <c r="Y15" s="836" t="s">
        <v>391</v>
      </c>
      <c r="Z15" s="837"/>
      <c r="AA15" s="836" t="s">
        <v>391</v>
      </c>
      <c r="AB15" s="837"/>
      <c r="AC15" s="838"/>
      <c r="AD15" s="834" t="s">
        <v>295</v>
      </c>
      <c r="AE15" s="834" t="s">
        <v>296</v>
      </c>
      <c r="AF15" s="834" t="s">
        <v>295</v>
      </c>
      <c r="AG15" s="834" t="s">
        <v>296</v>
      </c>
      <c r="AH15" s="841"/>
      <c r="AI15" s="839"/>
      <c r="AJ15" s="839"/>
      <c r="AK15" s="839"/>
      <c r="AL15" s="839"/>
      <c r="GQ15" s="278" t="s">
        <v>210</v>
      </c>
    </row>
    <row r="16" spans="3:199" s="278" customFormat="1" ht="44.25" customHeight="1">
      <c r="C16" s="839"/>
      <c r="D16" s="839"/>
      <c r="E16" s="839"/>
      <c r="F16" s="838"/>
      <c r="G16" s="839"/>
      <c r="H16" s="838"/>
      <c r="I16" s="838"/>
      <c r="J16" s="838"/>
      <c r="K16" s="838"/>
      <c r="L16" s="838"/>
      <c r="M16" s="839"/>
      <c r="N16" s="839"/>
      <c r="O16" s="839"/>
      <c r="P16" s="839"/>
      <c r="Q16" s="839"/>
      <c r="R16" s="834" t="s">
        <v>392</v>
      </c>
      <c r="S16" s="834" t="s">
        <v>393</v>
      </c>
      <c r="T16" s="838"/>
      <c r="U16" s="834" t="s">
        <v>295</v>
      </c>
      <c r="V16" s="834" t="s">
        <v>296</v>
      </c>
      <c r="W16" s="834" t="s">
        <v>295</v>
      </c>
      <c r="X16" s="834" t="s">
        <v>296</v>
      </c>
      <c r="Y16" s="834" t="s">
        <v>295</v>
      </c>
      <c r="Z16" s="834" t="s">
        <v>296</v>
      </c>
      <c r="AA16" s="834" t="s">
        <v>295</v>
      </c>
      <c r="AB16" s="834" t="s">
        <v>296</v>
      </c>
      <c r="AC16" s="838"/>
      <c r="AD16" s="838"/>
      <c r="AE16" s="838"/>
      <c r="AF16" s="838"/>
      <c r="AG16" s="838"/>
      <c r="AH16" s="841"/>
      <c r="AI16" s="839"/>
      <c r="AJ16" s="839"/>
      <c r="AK16" s="839"/>
      <c r="AL16" s="839"/>
    </row>
    <row r="17" spans="3:38" s="278" customFormat="1" ht="170.25" customHeight="1">
      <c r="C17" s="839"/>
      <c r="D17" s="839"/>
      <c r="E17" s="839"/>
      <c r="F17" s="835"/>
      <c r="G17" s="839"/>
      <c r="H17" s="835"/>
      <c r="I17" s="835"/>
      <c r="J17" s="835"/>
      <c r="K17" s="835"/>
      <c r="L17" s="835"/>
      <c r="M17" s="839"/>
      <c r="N17" s="839"/>
      <c r="O17" s="839"/>
      <c r="P17" s="839"/>
      <c r="Q17" s="839"/>
      <c r="R17" s="835"/>
      <c r="S17" s="835"/>
      <c r="T17" s="835"/>
      <c r="U17" s="835"/>
      <c r="V17" s="835"/>
      <c r="W17" s="835"/>
      <c r="X17" s="835"/>
      <c r="Y17" s="835"/>
      <c r="Z17" s="835"/>
      <c r="AA17" s="835"/>
      <c r="AB17" s="835"/>
      <c r="AC17" s="835"/>
      <c r="AD17" s="835"/>
      <c r="AE17" s="835"/>
      <c r="AF17" s="835"/>
      <c r="AG17" s="835"/>
      <c r="AH17" s="842"/>
      <c r="AI17" s="839"/>
      <c r="AJ17" s="839"/>
      <c r="AK17" s="839"/>
      <c r="AL17" s="839"/>
    </row>
    <row r="18" spans="3:38" s="278" customFormat="1" ht="20.25">
      <c r="C18" s="279">
        <v>45483</v>
      </c>
      <c r="D18" s="280">
        <v>1</v>
      </c>
      <c r="E18" s="280" t="s">
        <v>394</v>
      </c>
      <c r="F18" s="281">
        <v>10000000</v>
      </c>
      <c r="G18" s="280">
        <v>1.0229999999999999</v>
      </c>
      <c r="H18" s="281">
        <f>ROUND(F18*G18,0)</f>
        <v>10230000</v>
      </c>
      <c r="I18" s="281">
        <f>H18</f>
        <v>10230000</v>
      </c>
      <c r="J18" s="281"/>
      <c r="K18" s="281"/>
      <c r="L18" s="281"/>
      <c r="M18" s="281"/>
      <c r="N18" s="280"/>
      <c r="O18" s="280"/>
      <c r="P18" s="280"/>
      <c r="Q18" s="280"/>
      <c r="R18" s="280"/>
      <c r="S18" s="280"/>
      <c r="T18" s="280"/>
      <c r="U18" s="281"/>
      <c r="V18" s="280"/>
      <c r="W18" s="280"/>
      <c r="X18" s="280"/>
      <c r="Y18" s="280"/>
      <c r="Z18" s="281">
        <f>'RESP. H)'!W16</f>
        <v>3783698</v>
      </c>
      <c r="AA18" s="282"/>
      <c r="AB18" s="282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</row>
    <row r="19" spans="3:38" s="278" customFormat="1" ht="18">
      <c r="C19" s="283"/>
      <c r="D19" s="283"/>
      <c r="E19" s="284"/>
      <c r="F19" s="284"/>
      <c r="G19" s="283"/>
      <c r="H19" s="283"/>
      <c r="I19" s="283"/>
      <c r="J19" s="283"/>
      <c r="K19" s="283"/>
      <c r="L19" s="283"/>
      <c r="M19" s="283"/>
      <c r="N19" s="283"/>
      <c r="O19" s="283"/>
      <c r="P19" s="283"/>
      <c r="Q19" s="283"/>
      <c r="R19" s="283"/>
      <c r="S19" s="283"/>
      <c r="T19" s="283"/>
      <c r="U19" s="283"/>
      <c r="V19" s="283"/>
      <c r="W19" s="283"/>
      <c r="X19" s="283"/>
      <c r="Y19" s="283"/>
      <c r="Z19" s="283"/>
      <c r="AA19" s="283"/>
      <c r="AB19" s="283"/>
      <c r="AC19" s="283"/>
      <c r="AD19" s="283"/>
      <c r="AE19" s="283"/>
      <c r="AF19" s="283"/>
      <c r="AG19" s="283"/>
      <c r="AH19" s="283"/>
      <c r="AI19" s="283"/>
      <c r="AJ19" s="283"/>
      <c r="AK19" s="285"/>
      <c r="AL19" s="285"/>
    </row>
    <row r="20" spans="3:38" s="278" customFormat="1" ht="18">
      <c r="C20" s="286" t="s">
        <v>395</v>
      </c>
      <c r="D20" s="287"/>
      <c r="E20" s="287"/>
      <c r="F20" s="287"/>
      <c r="G20" s="287"/>
      <c r="H20" s="287"/>
      <c r="I20" s="287"/>
      <c r="J20" s="287"/>
      <c r="K20" s="287"/>
      <c r="L20" s="288"/>
      <c r="M20" s="287"/>
      <c r="N20" s="287"/>
      <c r="O20" s="287"/>
      <c r="P20" s="287"/>
      <c r="Q20" s="287"/>
      <c r="R20" s="287"/>
      <c r="S20" s="287"/>
      <c r="T20" s="287"/>
      <c r="U20" s="287"/>
      <c r="V20" s="287"/>
      <c r="W20" s="287"/>
      <c r="X20" s="287"/>
      <c r="Y20" s="287"/>
      <c r="Z20" s="287"/>
      <c r="AA20" s="287"/>
      <c r="AB20" s="287"/>
      <c r="AC20" s="287"/>
      <c r="AD20" s="287"/>
      <c r="AE20" s="287"/>
      <c r="AF20" s="287"/>
      <c r="AG20" s="287"/>
      <c r="AH20" s="287"/>
      <c r="AI20" s="287"/>
      <c r="AJ20" s="287"/>
      <c r="AK20" s="287"/>
      <c r="AL20" s="287"/>
    </row>
    <row r="21" spans="3:38" s="278" customFormat="1" ht="18">
      <c r="C21" s="286"/>
      <c r="D21" s="287"/>
      <c r="E21" s="287"/>
      <c r="F21" s="287"/>
      <c r="G21" s="287"/>
      <c r="H21" s="287"/>
      <c r="I21" s="287"/>
      <c r="J21" s="287"/>
      <c r="K21" s="287"/>
      <c r="L21" s="288"/>
      <c r="M21" s="287"/>
      <c r="N21" s="287"/>
      <c r="O21" s="287"/>
      <c r="P21" s="287"/>
      <c r="Q21" s="287"/>
      <c r="R21" s="287"/>
      <c r="S21" s="287"/>
      <c r="T21" s="287"/>
      <c r="U21" s="287"/>
      <c r="V21" s="287"/>
      <c r="W21" s="287"/>
      <c r="X21" s="287"/>
      <c r="Y21" s="287"/>
      <c r="Z21" s="287"/>
      <c r="AA21" s="287"/>
      <c r="AB21" s="287"/>
      <c r="AC21" s="287"/>
      <c r="AD21" s="287"/>
      <c r="AE21" s="287"/>
      <c r="AF21" s="287"/>
      <c r="AG21" s="287"/>
      <c r="AH21" s="287"/>
      <c r="AI21" s="287"/>
      <c r="AJ21" s="287"/>
      <c r="AK21" s="287"/>
      <c r="AL21" s="287"/>
    </row>
    <row r="22" spans="3:38" s="278" customFormat="1" ht="18">
      <c r="C22" s="286" t="s">
        <v>396</v>
      </c>
      <c r="D22" s="287"/>
      <c r="E22" s="287"/>
      <c r="F22" s="287"/>
      <c r="G22" s="287"/>
      <c r="H22" s="287"/>
      <c r="I22" s="287"/>
      <c r="J22" s="287"/>
      <c r="K22" s="287"/>
      <c r="L22" s="288"/>
      <c r="M22" s="287"/>
      <c r="N22" s="287"/>
      <c r="O22" s="287"/>
      <c r="P22" s="287"/>
      <c r="Q22" s="287"/>
      <c r="R22" s="287"/>
      <c r="S22" s="287"/>
      <c r="T22" s="287"/>
      <c r="U22" s="287"/>
      <c r="V22" s="287"/>
      <c r="W22" s="287"/>
      <c r="X22" s="287"/>
      <c r="Y22" s="287"/>
      <c r="Z22" s="287"/>
      <c r="AA22" s="287"/>
      <c r="AB22" s="287"/>
      <c r="AC22" s="287"/>
      <c r="AD22" s="287"/>
      <c r="AE22" s="287"/>
      <c r="AF22" s="287"/>
      <c r="AG22" s="287"/>
      <c r="AH22" s="287"/>
      <c r="AI22" s="287"/>
      <c r="AJ22" s="287"/>
      <c r="AK22" s="287"/>
      <c r="AL22" s="287"/>
    </row>
    <row r="23" spans="3:38" s="278" customFormat="1" ht="18.75">
      <c r="C23" s="289"/>
      <c r="D23" s="290"/>
      <c r="E23" s="290"/>
      <c r="F23" s="290"/>
      <c r="G23" s="290"/>
      <c r="H23" s="290"/>
      <c r="I23" s="290"/>
      <c r="J23" s="290"/>
      <c r="K23" s="290"/>
      <c r="L23" s="290"/>
      <c r="M23" s="290"/>
      <c r="N23" s="290"/>
      <c r="O23" s="290"/>
      <c r="P23" s="290"/>
      <c r="Q23" s="290"/>
      <c r="R23" s="290"/>
      <c r="S23" s="290"/>
      <c r="T23" s="290"/>
      <c r="U23" s="290"/>
      <c r="V23" s="290"/>
      <c r="W23" s="290"/>
      <c r="X23" s="290"/>
      <c r="Y23" s="290"/>
      <c r="Z23" s="290"/>
      <c r="AA23" s="290"/>
      <c r="AB23" s="290"/>
      <c r="AC23" s="290"/>
      <c r="AD23" s="290"/>
      <c r="AE23" s="290"/>
      <c r="AF23" s="290"/>
      <c r="AG23" s="290"/>
      <c r="AH23" s="290"/>
      <c r="AI23" s="290"/>
      <c r="AJ23" s="290"/>
      <c r="AK23" s="290"/>
      <c r="AL23" s="290"/>
    </row>
    <row r="24" spans="3:38" ht="9" customHeight="1"/>
    <row r="40" spans="4:6">
      <c r="D40" s="278"/>
      <c r="E40" s="278"/>
      <c r="F40" s="278"/>
    </row>
  </sheetData>
  <mergeCells count="56">
    <mergeCell ref="F4:Y4"/>
    <mergeCell ref="C5:D5"/>
    <mergeCell ref="D7:AA7"/>
    <mergeCell ref="C9:AE9"/>
    <mergeCell ref="C11:C17"/>
    <mergeCell ref="D11:D17"/>
    <mergeCell ref="E11:E17"/>
    <mergeCell ref="F11:F17"/>
    <mergeCell ref="G11:G17"/>
    <mergeCell ref="H11:H17"/>
    <mergeCell ref="P15:P17"/>
    <mergeCell ref="Q15:Q17"/>
    <mergeCell ref="U15:V15"/>
    <mergeCell ref="W15:X15"/>
    <mergeCell ref="I11:T11"/>
    <mergeCell ref="U11:AL11"/>
    <mergeCell ref="I12:L14"/>
    <mergeCell ref="M12:T13"/>
    <mergeCell ref="U12:AC13"/>
    <mergeCell ref="AD12:AH13"/>
    <mergeCell ref="AI12:AI17"/>
    <mergeCell ref="I15:I17"/>
    <mergeCell ref="J15:J17"/>
    <mergeCell ref="K15:K17"/>
    <mergeCell ref="L15:L17"/>
    <mergeCell ref="M15:M17"/>
    <mergeCell ref="N15:N17"/>
    <mergeCell ref="O15:O17"/>
    <mergeCell ref="M14:Q14"/>
    <mergeCell ref="R14:S15"/>
    <mergeCell ref="T14:T17"/>
    <mergeCell ref="U14:Z14"/>
    <mergeCell ref="AJ12:AJ17"/>
    <mergeCell ref="AK12:AK17"/>
    <mergeCell ref="AL12:AL17"/>
    <mergeCell ref="AD14:AE14"/>
    <mergeCell ref="AF14:AG14"/>
    <mergeCell ref="AH14:AH17"/>
    <mergeCell ref="AA14:AB14"/>
    <mergeCell ref="AC14:AC17"/>
    <mergeCell ref="AF15:AF17"/>
    <mergeCell ref="AG15:AG17"/>
    <mergeCell ref="Y16:Y17"/>
    <mergeCell ref="Z16:Z17"/>
    <mergeCell ref="AA16:AA17"/>
    <mergeCell ref="AB16:AB17"/>
    <mergeCell ref="X16:X17"/>
    <mergeCell ref="Y15:Z15"/>
    <mergeCell ref="AA15:AB15"/>
    <mergeCell ref="AD15:AD17"/>
    <mergeCell ref="AE15:AE17"/>
    <mergeCell ref="R16:R17"/>
    <mergeCell ref="S16:S17"/>
    <mergeCell ref="U16:U17"/>
    <mergeCell ref="V16:V17"/>
    <mergeCell ref="W16:W17"/>
  </mergeCells>
  <pageMargins left="0.23622047244094491" right="0.23622047244094491" top="0.74803149606299213" bottom="0.74803149606299213" header="0.31496062992125984" footer="0.31496062992125984"/>
  <pageSetup paperSize="14" scale="3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DD7EE-43C0-4678-90BC-13C6FC6E0ED8}">
  <sheetPr>
    <pageSetUpPr fitToPage="1"/>
  </sheetPr>
  <dimension ref="A1:AW51"/>
  <sheetViews>
    <sheetView showGridLines="0" zoomScaleNormal="100" workbookViewId="0">
      <selection activeCell="F4" sqref="F4"/>
    </sheetView>
  </sheetViews>
  <sheetFormatPr baseColWidth="10" defaultColWidth="1.7109375" defaultRowHeight="11.25"/>
  <cols>
    <col min="1" max="4" width="4.28515625" style="201" customWidth="1"/>
    <col min="5" max="5" width="20" style="201" customWidth="1"/>
    <col min="6" max="6" width="14.42578125" style="201" customWidth="1"/>
    <col min="7" max="7" width="7.140625" style="201" customWidth="1"/>
    <col min="8" max="8" width="9.85546875" style="201" customWidth="1"/>
    <col min="9" max="9" width="10.140625" style="201" customWidth="1"/>
    <col min="10" max="10" width="4.28515625" style="201" customWidth="1"/>
    <col min="11" max="11" width="5.5703125" style="201" customWidth="1"/>
    <col min="12" max="13" width="4.28515625" style="201" customWidth="1"/>
    <col min="14" max="14" width="8.85546875" style="201" customWidth="1"/>
    <col min="15" max="16" width="6" style="201" customWidth="1"/>
    <col min="17" max="17" width="11.85546875" style="201" customWidth="1"/>
    <col min="18" max="18" width="6.7109375" style="201" customWidth="1"/>
    <col min="19" max="19" width="5.5703125" style="201" customWidth="1"/>
    <col min="20" max="20" width="5.28515625" style="201" customWidth="1"/>
    <col min="21" max="21" width="6" style="201" customWidth="1"/>
    <col min="22" max="22" width="5.42578125" style="201" customWidth="1"/>
    <col min="23" max="23" width="6.28515625" style="201" customWidth="1"/>
    <col min="24" max="24" width="5.5703125" style="201" customWidth="1"/>
    <col min="25" max="25" width="5.7109375" style="201" customWidth="1"/>
    <col min="26" max="29" width="4.28515625" style="201" customWidth="1"/>
    <col min="30" max="30" width="7.42578125" style="201" customWidth="1"/>
    <col min="31" max="31" width="18.85546875" style="201" customWidth="1"/>
    <col min="32" max="32" width="8.7109375" style="201" customWidth="1"/>
    <col min="33" max="33" width="7.140625" style="201" customWidth="1"/>
    <col min="34" max="34" width="9.42578125" style="201" customWidth="1"/>
    <col min="35" max="35" width="11.5703125" style="201" customWidth="1"/>
    <col min="36" max="36" width="12.140625" style="201" customWidth="1"/>
    <col min="37" max="37" width="10" style="201" customWidth="1"/>
    <col min="38" max="38" width="11.28515625" style="201" customWidth="1"/>
    <col min="39" max="39" width="3.28515625" style="201" customWidth="1"/>
    <col min="40" max="40" width="1.7109375" style="201" customWidth="1"/>
    <col min="41" max="41" width="4.28515625" style="201" customWidth="1"/>
    <col min="42" max="50" width="1.7109375" style="201" customWidth="1"/>
    <col min="51" max="51" width="2.5703125" style="201" customWidth="1"/>
    <col min="52" max="52" width="2.85546875" style="201" customWidth="1"/>
    <col min="53" max="53" width="2.5703125" style="201" customWidth="1"/>
    <col min="54" max="54" width="2" style="201" customWidth="1"/>
    <col min="55" max="55" width="3.5703125" style="201" customWidth="1"/>
    <col min="56" max="61" width="1.7109375" style="201" customWidth="1"/>
    <col min="62" max="62" width="3.7109375" style="201" customWidth="1"/>
    <col min="63" max="16384" width="1.7109375" style="201"/>
  </cols>
  <sheetData>
    <row r="1" spans="1:49">
      <c r="A1" s="198"/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200"/>
    </row>
    <row r="2" spans="1:49">
      <c r="A2" s="202"/>
      <c r="AQ2" s="203"/>
    </row>
    <row r="3" spans="1:49" ht="12" customHeight="1">
      <c r="A3" s="202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AE3" s="204"/>
      <c r="AQ3" s="203"/>
      <c r="AT3" s="205"/>
      <c r="AW3" s="206"/>
    </row>
    <row r="4" spans="1:49" ht="12" customHeight="1">
      <c r="A4" s="202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H4" s="207"/>
      <c r="AI4" s="5"/>
      <c r="AJ4" s="5"/>
      <c r="AK4" s="5"/>
      <c r="AL4" s="208"/>
      <c r="AQ4" s="203"/>
      <c r="AT4" s="205"/>
      <c r="AW4" s="206"/>
    </row>
    <row r="5" spans="1:49" ht="12" customHeight="1">
      <c r="A5" s="202"/>
      <c r="B5" s="58"/>
      <c r="C5" s="58"/>
      <c r="D5" s="58"/>
      <c r="E5" s="58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58"/>
      <c r="AG5" s="58"/>
      <c r="AH5" s="209"/>
      <c r="AI5" s="58"/>
      <c r="AJ5" s="58"/>
      <c r="AK5" s="5"/>
      <c r="AL5" s="208"/>
      <c r="AQ5" s="203"/>
      <c r="AT5" s="205"/>
      <c r="AW5" s="206"/>
    </row>
    <row r="6" spans="1:49" ht="12" customHeight="1">
      <c r="A6" s="202"/>
      <c r="B6" s="58"/>
      <c r="C6" s="58"/>
      <c r="D6" s="58"/>
      <c r="E6" s="58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58"/>
      <c r="AG6" s="58"/>
      <c r="AH6" s="209"/>
      <c r="AI6" s="58"/>
      <c r="AJ6" s="58"/>
      <c r="AK6" s="5"/>
      <c r="AL6" s="208"/>
      <c r="AQ6" s="203"/>
      <c r="AT6" s="205"/>
      <c r="AW6" s="206"/>
    </row>
    <row r="7" spans="1:49" ht="21">
      <c r="A7" s="202"/>
      <c r="B7" s="903" t="s">
        <v>414</v>
      </c>
      <c r="C7" s="904"/>
      <c r="D7" s="904"/>
      <c r="E7" s="904"/>
      <c r="F7" s="904"/>
      <c r="G7" s="904"/>
      <c r="H7" s="904"/>
      <c r="I7" s="904"/>
      <c r="J7" s="904"/>
      <c r="K7" s="904"/>
      <c r="L7" s="904"/>
      <c r="M7" s="904"/>
      <c r="N7" s="904"/>
      <c r="O7" s="904"/>
      <c r="P7" s="904"/>
      <c r="Q7" s="904"/>
      <c r="R7" s="904"/>
      <c r="S7" s="904"/>
      <c r="T7" s="904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896"/>
      <c r="AI7" s="896"/>
      <c r="AJ7" s="210"/>
      <c r="AK7" s="196"/>
      <c r="AL7" s="196"/>
      <c r="AQ7" s="203"/>
      <c r="AT7" s="205"/>
      <c r="AW7" s="206"/>
    </row>
    <row r="8" spans="1:49" ht="24" thickBot="1">
      <c r="A8" s="202"/>
      <c r="B8" s="211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213"/>
      <c r="AI8" s="213"/>
      <c r="AJ8" s="210">
        <v>1835</v>
      </c>
      <c r="AK8" s="196"/>
      <c r="AL8" s="196"/>
      <c r="AQ8" s="203"/>
      <c r="AT8" s="205"/>
      <c r="AW8" s="206"/>
    </row>
    <row r="9" spans="1:49" ht="21" customHeight="1" thickBot="1">
      <c r="A9" s="202"/>
      <c r="B9" s="825" t="s">
        <v>404</v>
      </c>
      <c r="C9" s="825"/>
      <c r="D9" s="825"/>
      <c r="E9" s="825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 t="s">
        <v>185</v>
      </c>
      <c r="AJ9" s="214"/>
      <c r="AQ9" s="203"/>
      <c r="AT9" s="205"/>
      <c r="AW9" s="206"/>
    </row>
    <row r="10" spans="1:49" ht="14.25" customHeight="1">
      <c r="A10" s="202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897"/>
      <c r="AC10" s="897"/>
      <c r="AD10" s="897"/>
      <c r="AE10" s="897"/>
      <c r="AF10" s="58"/>
      <c r="AG10" s="58"/>
      <c r="AH10" s="215"/>
      <c r="AI10" s="215"/>
      <c r="AJ10" s="215"/>
      <c r="AQ10" s="203"/>
      <c r="AT10" s="205"/>
      <c r="AW10" s="206"/>
    </row>
    <row r="11" spans="1:49" ht="21.75" customHeight="1">
      <c r="A11" s="202"/>
      <c r="B11" s="905" t="s">
        <v>298</v>
      </c>
      <c r="C11" s="906"/>
      <c r="D11" s="906"/>
      <c r="E11" s="906"/>
      <c r="F11" s="906"/>
      <c r="G11" s="906"/>
      <c r="H11" s="906"/>
      <c r="I11" s="906"/>
      <c r="J11" s="906"/>
      <c r="K11" s="906"/>
      <c r="L11" s="906"/>
      <c r="M11" s="906"/>
      <c r="N11" s="907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Q11" s="203"/>
    </row>
    <row r="12" spans="1:49" ht="11.25" customHeight="1">
      <c r="A12" s="202"/>
      <c r="B12" s="871" t="s">
        <v>299</v>
      </c>
      <c r="C12" s="872"/>
      <c r="D12" s="872"/>
      <c r="E12" s="873"/>
      <c r="F12" s="871" t="s">
        <v>462</v>
      </c>
      <c r="G12" s="872"/>
      <c r="H12" s="872"/>
      <c r="I12" s="872"/>
      <c r="J12" s="872"/>
      <c r="K12" s="872"/>
      <c r="L12" s="872"/>
      <c r="M12" s="872"/>
      <c r="N12" s="873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58"/>
      <c r="AC12" s="216"/>
      <c r="AD12" s="216"/>
      <c r="AE12" s="216"/>
      <c r="AF12" s="216"/>
      <c r="AG12" s="216"/>
      <c r="AH12" s="216"/>
      <c r="AI12" s="216"/>
      <c r="AJ12" s="216"/>
      <c r="AK12" s="217"/>
      <c r="AL12" s="217"/>
      <c r="AM12" s="217"/>
      <c r="AQ12" s="203"/>
    </row>
    <row r="13" spans="1:49" ht="11.25" customHeight="1">
      <c r="A13" s="202"/>
      <c r="B13" s="874"/>
      <c r="C13" s="875"/>
      <c r="D13" s="875"/>
      <c r="E13" s="876"/>
      <c r="F13" s="874"/>
      <c r="G13" s="875"/>
      <c r="H13" s="875"/>
      <c r="I13" s="875"/>
      <c r="J13" s="875"/>
      <c r="K13" s="875"/>
      <c r="L13" s="875"/>
      <c r="M13" s="875"/>
      <c r="N13" s="876"/>
      <c r="O13" s="360"/>
      <c r="P13" s="360"/>
      <c r="Q13" s="360"/>
      <c r="R13" s="360"/>
      <c r="S13" s="360"/>
      <c r="T13" s="360"/>
      <c r="U13" s="360"/>
      <c r="V13" s="360"/>
      <c r="W13" s="360"/>
      <c r="X13" s="360"/>
      <c r="Y13" s="360"/>
      <c r="Z13" s="360"/>
      <c r="AA13" s="360"/>
      <c r="AB13" s="58"/>
      <c r="AC13" s="218"/>
      <c r="AD13" s="218"/>
      <c r="AE13" s="218"/>
      <c r="AF13" s="218"/>
      <c r="AG13" s="218"/>
      <c r="AH13" s="218"/>
      <c r="AI13" s="218"/>
      <c r="AJ13" s="218"/>
      <c r="AK13" s="219"/>
      <c r="AL13" s="219"/>
      <c r="AM13" s="219"/>
      <c r="AQ13" s="203"/>
    </row>
    <row r="14" spans="1:49" ht="18.75" customHeight="1">
      <c r="A14" s="202"/>
      <c r="B14" s="898" t="s">
        <v>300</v>
      </c>
      <c r="C14" s="899"/>
      <c r="D14" s="899"/>
      <c r="E14" s="900"/>
      <c r="F14" s="893"/>
      <c r="G14" s="894"/>
      <c r="H14" s="894"/>
      <c r="I14" s="894"/>
      <c r="J14" s="894"/>
      <c r="K14" s="894"/>
      <c r="L14" s="894"/>
      <c r="M14" s="894"/>
      <c r="N14" s="895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58"/>
      <c r="AC14" s="218"/>
      <c r="AD14" s="218"/>
      <c r="AE14" s="218"/>
      <c r="AF14" s="218"/>
      <c r="AG14" s="218"/>
      <c r="AH14" s="218"/>
      <c r="AI14" s="218"/>
      <c r="AJ14" s="218"/>
      <c r="AK14" s="219"/>
      <c r="AL14" s="219"/>
      <c r="AM14" s="219"/>
      <c r="AQ14" s="203"/>
    </row>
    <row r="15" spans="1:49" ht="12" customHeight="1">
      <c r="A15" s="202"/>
      <c r="B15" s="216"/>
      <c r="C15" s="216"/>
      <c r="D15" s="216"/>
      <c r="E15" s="216"/>
      <c r="F15" s="216"/>
      <c r="G15" s="216"/>
      <c r="H15" s="216"/>
      <c r="I15" s="216"/>
      <c r="J15" s="216"/>
      <c r="K15" s="216"/>
      <c r="L15" s="216"/>
      <c r="M15" s="901"/>
      <c r="N15" s="901"/>
      <c r="O15" s="901"/>
      <c r="P15" s="901"/>
      <c r="Q15" s="901"/>
      <c r="R15" s="901"/>
      <c r="S15" s="901"/>
      <c r="T15" s="901"/>
      <c r="U15" s="901"/>
      <c r="V15" s="901"/>
      <c r="W15" s="901"/>
      <c r="X15" s="901"/>
      <c r="Y15" s="901"/>
      <c r="Z15" s="901"/>
      <c r="AA15" s="901"/>
      <c r="AB15" s="58"/>
      <c r="AC15" s="220"/>
      <c r="AD15" s="221"/>
      <c r="AE15" s="221"/>
      <c r="AF15" s="221"/>
      <c r="AG15" s="216"/>
      <c r="AH15" s="216"/>
      <c r="AI15" s="216"/>
      <c r="AJ15" s="216"/>
      <c r="AK15" s="217"/>
      <c r="AL15" s="217"/>
      <c r="AM15" s="217"/>
      <c r="AQ15" s="203"/>
    </row>
    <row r="16" spans="1:49" ht="12" customHeight="1">
      <c r="A16" s="202"/>
      <c r="B16" s="222"/>
      <c r="C16" s="58"/>
      <c r="D16" s="58"/>
      <c r="E16" s="58"/>
      <c r="F16" s="58"/>
      <c r="G16" s="58"/>
      <c r="H16" s="58"/>
      <c r="I16" s="223"/>
      <c r="J16" s="223"/>
      <c r="K16" s="223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Q16" s="203"/>
    </row>
    <row r="17" spans="1:43" ht="21.75" customHeight="1">
      <c r="A17" s="202"/>
      <c r="B17" s="902" t="s">
        <v>333</v>
      </c>
      <c r="C17" s="902"/>
      <c r="D17" s="902"/>
      <c r="E17" s="902"/>
      <c r="F17" s="902"/>
      <c r="G17" s="902"/>
      <c r="H17" s="902"/>
      <c r="I17" s="902"/>
      <c r="J17" s="902"/>
      <c r="K17" s="902"/>
      <c r="L17" s="902"/>
      <c r="M17" s="902"/>
      <c r="N17" s="902"/>
      <c r="O17" s="902"/>
      <c r="P17" s="902"/>
      <c r="Q17" s="902"/>
      <c r="R17" s="902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223"/>
      <c r="AH17" s="58"/>
      <c r="AI17" s="58"/>
      <c r="AJ17" s="58"/>
      <c r="AQ17" s="203"/>
    </row>
    <row r="18" spans="1:43" ht="12" customHeight="1">
      <c r="A18" s="202"/>
      <c r="B18" s="222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223"/>
      <c r="AH18" s="58"/>
      <c r="AI18" s="58"/>
      <c r="AJ18" s="58"/>
      <c r="AQ18" s="203"/>
    </row>
    <row r="19" spans="1:43" ht="34.5" customHeight="1">
      <c r="A19" s="202"/>
      <c r="B19" s="877" t="s">
        <v>301</v>
      </c>
      <c r="C19" s="877" t="s">
        <v>302</v>
      </c>
      <c r="D19" s="877"/>
      <c r="E19" s="877"/>
      <c r="F19" s="877" t="s">
        <v>303</v>
      </c>
      <c r="G19" s="877"/>
      <c r="H19" s="877"/>
      <c r="I19" s="877" t="s">
        <v>463</v>
      </c>
      <c r="J19" s="877"/>
      <c r="K19" s="877"/>
      <c r="L19" s="877"/>
      <c r="M19" s="877" t="s">
        <v>304</v>
      </c>
      <c r="N19" s="877"/>
      <c r="O19" s="877"/>
      <c r="P19" s="877" t="s">
        <v>305</v>
      </c>
      <c r="Q19" s="877"/>
      <c r="R19" s="877" t="s">
        <v>306</v>
      </c>
      <c r="S19" s="877"/>
      <c r="T19" s="877"/>
      <c r="U19" s="877"/>
      <c r="V19" s="877"/>
      <c r="W19" s="877"/>
      <c r="X19" s="877"/>
      <c r="Y19" s="877"/>
      <c r="Z19" s="877"/>
      <c r="AA19" s="877"/>
      <c r="AB19" s="877"/>
      <c r="AC19" s="877"/>
      <c r="AD19" s="877" t="s">
        <v>307</v>
      </c>
      <c r="AE19" s="877"/>
      <c r="AF19" s="877" t="s">
        <v>308</v>
      </c>
      <c r="AG19" s="877"/>
      <c r="AH19" s="877"/>
      <c r="AI19" s="877" t="s">
        <v>309</v>
      </c>
      <c r="AJ19" s="877"/>
      <c r="AK19" s="877" t="s">
        <v>310</v>
      </c>
      <c r="AL19" s="877"/>
      <c r="AM19" s="877"/>
      <c r="AQ19" s="203"/>
    </row>
    <row r="20" spans="1:43" ht="94.5" customHeight="1">
      <c r="A20" s="202"/>
      <c r="B20" s="877"/>
      <c r="C20" s="877"/>
      <c r="D20" s="877"/>
      <c r="E20" s="877"/>
      <c r="F20" s="877"/>
      <c r="G20" s="877"/>
      <c r="H20" s="877"/>
      <c r="I20" s="877"/>
      <c r="J20" s="877"/>
      <c r="K20" s="877"/>
      <c r="L20" s="877"/>
      <c r="M20" s="877"/>
      <c r="N20" s="877"/>
      <c r="O20" s="877"/>
      <c r="P20" s="877"/>
      <c r="Q20" s="877"/>
      <c r="R20" s="224" t="s">
        <v>311</v>
      </c>
      <c r="S20" s="224" t="s">
        <v>312</v>
      </c>
      <c r="T20" s="224" t="s">
        <v>313</v>
      </c>
      <c r="U20" s="224" t="s">
        <v>314</v>
      </c>
      <c r="V20" s="224" t="s">
        <v>315</v>
      </c>
      <c r="W20" s="224" t="s">
        <v>316</v>
      </c>
      <c r="X20" s="224" t="s">
        <v>317</v>
      </c>
      <c r="Y20" s="224" t="s">
        <v>318</v>
      </c>
      <c r="Z20" s="224" t="s">
        <v>319</v>
      </c>
      <c r="AA20" s="224" t="s">
        <v>320</v>
      </c>
      <c r="AB20" s="224" t="s">
        <v>321</v>
      </c>
      <c r="AC20" s="224" t="s">
        <v>322</v>
      </c>
      <c r="AD20" s="877"/>
      <c r="AE20" s="877"/>
      <c r="AF20" s="877"/>
      <c r="AG20" s="877"/>
      <c r="AH20" s="877"/>
      <c r="AI20" s="877" t="s">
        <v>323</v>
      </c>
      <c r="AJ20" s="877"/>
      <c r="AK20" s="877"/>
      <c r="AL20" s="877"/>
      <c r="AM20" s="877"/>
      <c r="AQ20" s="203"/>
    </row>
    <row r="21" spans="1:43" ht="19.5">
      <c r="A21" s="202"/>
      <c r="B21" s="225">
        <v>1</v>
      </c>
      <c r="C21" s="859" t="s">
        <v>334</v>
      </c>
      <c r="D21" s="860"/>
      <c r="E21" s="860"/>
      <c r="F21" s="859" t="s">
        <v>335</v>
      </c>
      <c r="G21" s="860"/>
      <c r="H21" s="860"/>
      <c r="I21" s="859" t="s">
        <v>359</v>
      </c>
      <c r="J21" s="860"/>
      <c r="K21" s="860"/>
      <c r="L21" s="860"/>
      <c r="M21" s="859"/>
      <c r="N21" s="860"/>
      <c r="O21" s="860"/>
      <c r="P21" s="869">
        <f>'CÁLCULO DJA F1835'!E20</f>
        <v>3200400</v>
      </c>
      <c r="Q21" s="860"/>
      <c r="R21" s="226"/>
      <c r="S21" s="226"/>
      <c r="T21" s="226"/>
      <c r="U21" s="226" t="s">
        <v>300</v>
      </c>
      <c r="V21" s="226" t="s">
        <v>300</v>
      </c>
      <c r="W21" s="226" t="s">
        <v>300</v>
      </c>
      <c r="X21" s="226" t="s">
        <v>300</v>
      </c>
      <c r="Y21" s="226" t="s">
        <v>300</v>
      </c>
      <c r="Z21" s="226" t="s">
        <v>300</v>
      </c>
      <c r="AA21" s="226" t="s">
        <v>300</v>
      </c>
      <c r="AB21" s="226" t="s">
        <v>300</v>
      </c>
      <c r="AC21" s="226" t="s">
        <v>300</v>
      </c>
      <c r="AD21" s="859" t="s">
        <v>336</v>
      </c>
      <c r="AE21" s="860"/>
      <c r="AF21" s="859" t="s">
        <v>337</v>
      </c>
      <c r="AG21" s="860"/>
      <c r="AH21" s="860"/>
      <c r="AI21" s="878"/>
      <c r="AJ21" s="879"/>
      <c r="AK21" s="859" t="s">
        <v>324</v>
      </c>
      <c r="AL21" s="860"/>
      <c r="AM21" s="860"/>
      <c r="AQ21" s="203"/>
    </row>
    <row r="22" spans="1:43" ht="11.25" customHeight="1">
      <c r="A22" s="202"/>
      <c r="B22" s="210"/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0"/>
      <c r="AA22" s="210"/>
      <c r="AB22" s="210"/>
      <c r="AC22" s="210"/>
      <c r="AD22" s="210"/>
      <c r="AE22" s="58"/>
      <c r="AF22" s="58"/>
      <c r="AG22" s="58"/>
      <c r="AH22" s="58"/>
      <c r="AI22" s="227"/>
      <c r="AJ22" s="227"/>
      <c r="AQ22" s="203"/>
    </row>
    <row r="23" spans="1:43" ht="12" customHeight="1">
      <c r="A23" s="202"/>
      <c r="B23" s="58"/>
      <c r="C23" s="58"/>
      <c r="D23" s="58"/>
      <c r="E23" s="58"/>
      <c r="F23" s="870"/>
      <c r="G23" s="870"/>
      <c r="H23" s="870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861"/>
      <c r="AC23" s="861"/>
      <c r="AD23" s="861"/>
      <c r="AE23" s="861"/>
      <c r="AF23" s="861"/>
      <c r="AG23" s="861"/>
      <c r="AH23" s="58"/>
      <c r="AI23" s="58"/>
      <c r="AJ23" s="58"/>
      <c r="AQ23" s="203"/>
    </row>
    <row r="24" spans="1:43" ht="27" customHeight="1">
      <c r="A24" s="202"/>
      <c r="B24" s="862" t="s">
        <v>209</v>
      </c>
      <c r="C24" s="863"/>
      <c r="D24" s="863"/>
      <c r="E24" s="863"/>
      <c r="F24" s="863"/>
      <c r="G24" s="863"/>
      <c r="H24" s="863"/>
      <c r="I24" s="863"/>
      <c r="J24" s="863"/>
      <c r="K24" s="863"/>
      <c r="L24" s="864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865"/>
      <c r="AC24" s="865"/>
      <c r="AD24" s="865"/>
      <c r="AE24" s="865"/>
      <c r="AF24" s="865"/>
      <c r="AG24" s="865"/>
      <c r="AH24" s="58"/>
      <c r="AI24" s="58"/>
      <c r="AJ24" s="58"/>
      <c r="AQ24" s="203"/>
    </row>
    <row r="25" spans="1:43" ht="35.25" customHeight="1">
      <c r="A25" s="202"/>
      <c r="B25" s="866" t="s">
        <v>325</v>
      </c>
      <c r="C25" s="867"/>
      <c r="D25" s="867"/>
      <c r="E25" s="867"/>
      <c r="F25" s="868"/>
      <c r="G25" s="866" t="s">
        <v>326</v>
      </c>
      <c r="H25" s="867"/>
      <c r="I25" s="867"/>
      <c r="J25" s="867"/>
      <c r="K25" s="867"/>
      <c r="L25" s="86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865"/>
      <c r="AC25" s="865"/>
      <c r="AD25" s="865"/>
      <c r="AE25" s="865"/>
      <c r="AF25" s="865"/>
      <c r="AG25" s="865"/>
      <c r="AH25" s="58"/>
      <c r="AI25" s="58"/>
      <c r="AJ25" s="58"/>
      <c r="AQ25" s="203"/>
    </row>
    <row r="26" spans="1:43" ht="15" customHeight="1">
      <c r="A26" s="202"/>
      <c r="B26" s="880">
        <v>1</v>
      </c>
      <c r="C26" s="881"/>
      <c r="D26" s="881"/>
      <c r="E26" s="881"/>
      <c r="F26" s="882"/>
      <c r="G26" s="883">
        <f>'CÁLCULO DJA F1835'!E20</f>
        <v>3200400</v>
      </c>
      <c r="H26" s="884"/>
      <c r="I26" s="884"/>
      <c r="J26" s="884"/>
      <c r="K26" s="884"/>
      <c r="L26" s="885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210"/>
      <c r="AF26" s="210"/>
      <c r="AG26" s="58"/>
      <c r="AH26" s="210"/>
      <c r="AI26" s="210"/>
      <c r="AJ26" s="210"/>
      <c r="AQ26" s="203"/>
    </row>
    <row r="27" spans="1:43" ht="18">
      <c r="A27" s="202"/>
      <c r="B27" s="210"/>
      <c r="C27" s="210"/>
      <c r="D27" s="210"/>
      <c r="E27" s="210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Q27" s="203"/>
    </row>
    <row r="28" spans="1:43" ht="18">
      <c r="A28" s="202"/>
      <c r="B28" s="58" t="s">
        <v>327</v>
      </c>
      <c r="C28" s="210"/>
      <c r="D28" s="210"/>
      <c r="E28" s="210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Q28" s="203"/>
    </row>
    <row r="29" spans="1:43" ht="18">
      <c r="A29" s="202"/>
      <c r="B29" s="58"/>
      <c r="C29" s="210"/>
      <c r="D29" s="210"/>
      <c r="E29" s="210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Q29" s="203"/>
    </row>
    <row r="30" spans="1:43" ht="27.75" customHeight="1">
      <c r="A30" s="202"/>
      <c r="B30" s="886" t="s">
        <v>328</v>
      </c>
      <c r="C30" s="887"/>
      <c r="D30" s="887"/>
      <c r="E30" s="887"/>
      <c r="F30" s="887"/>
      <c r="G30" s="887"/>
      <c r="H30" s="887"/>
      <c r="I30" s="887"/>
      <c r="J30" s="887"/>
      <c r="K30" s="887"/>
      <c r="L30" s="888"/>
      <c r="M30" s="58"/>
      <c r="N30" s="58"/>
      <c r="O30" s="892" t="s">
        <v>628</v>
      </c>
      <c r="P30" s="892"/>
      <c r="Q30" s="892"/>
      <c r="R30" s="892"/>
      <c r="S30" s="892"/>
      <c r="T30" s="892"/>
      <c r="U30" s="892"/>
      <c r="V30" s="892"/>
      <c r="W30" s="892"/>
      <c r="X30" s="892"/>
      <c r="Y30" s="892"/>
      <c r="Z30" s="892"/>
      <c r="AA30" s="892"/>
      <c r="AB30" s="892"/>
      <c r="AC30" s="58"/>
      <c r="AD30" s="58"/>
      <c r="AE30" s="58"/>
      <c r="AF30" s="58"/>
      <c r="AG30" s="58"/>
      <c r="AH30" s="58"/>
      <c r="AI30" s="58"/>
      <c r="AJ30" s="58"/>
      <c r="AQ30" s="203"/>
    </row>
    <row r="31" spans="1:43" ht="18" customHeight="1">
      <c r="A31" s="202"/>
      <c r="B31" s="889"/>
      <c r="C31" s="890"/>
      <c r="D31" s="890"/>
      <c r="E31" s="890"/>
      <c r="F31" s="890"/>
      <c r="G31" s="890"/>
      <c r="H31" s="890"/>
      <c r="I31" s="890"/>
      <c r="J31" s="890"/>
      <c r="K31" s="890"/>
      <c r="L31" s="891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Q31" s="203"/>
    </row>
    <row r="32" spans="1:43" ht="18.75">
      <c r="A32" s="202"/>
      <c r="B32" s="228"/>
      <c r="C32" s="58"/>
      <c r="D32" s="58"/>
      <c r="E32" s="58"/>
      <c r="F32" s="58"/>
      <c r="G32" s="58"/>
      <c r="H32" s="58"/>
      <c r="I32" s="58"/>
      <c r="J32" s="58"/>
      <c r="K32" s="861"/>
      <c r="L32" s="861"/>
      <c r="M32" s="861"/>
      <c r="N32" s="861"/>
      <c r="O32" s="861"/>
      <c r="P32" s="861"/>
      <c r="Q32" s="861"/>
      <c r="R32" s="861"/>
      <c r="S32" s="861"/>
      <c r="T32" s="861"/>
      <c r="U32" s="861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Q32" s="203"/>
    </row>
    <row r="33" spans="1:43" ht="18">
      <c r="A33" s="202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Q33" s="203"/>
    </row>
    <row r="34" spans="1:43">
      <c r="A34" s="202"/>
      <c r="AQ34" s="203"/>
    </row>
    <row r="35" spans="1:43" ht="12" thickBot="1">
      <c r="A35" s="229"/>
      <c r="B35" s="230"/>
      <c r="C35" s="23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0"/>
      <c r="AC35" s="230"/>
      <c r="AD35" s="230"/>
      <c r="AE35" s="230"/>
      <c r="AF35" s="230"/>
      <c r="AG35" s="230"/>
      <c r="AH35" s="230"/>
      <c r="AI35" s="230"/>
      <c r="AJ35" s="230"/>
      <c r="AK35" s="230"/>
      <c r="AL35" s="230"/>
      <c r="AM35" s="230"/>
      <c r="AN35" s="230"/>
      <c r="AO35" s="230"/>
      <c r="AP35" s="230"/>
      <c r="AQ35" s="231"/>
    </row>
    <row r="51" spans="14:14">
      <c r="N51" s="201" t="s">
        <v>0</v>
      </c>
    </row>
  </sheetData>
  <mergeCells count="45">
    <mergeCell ref="AH7:AI7"/>
    <mergeCell ref="B9:E9"/>
    <mergeCell ref="AB10:AE10"/>
    <mergeCell ref="AK19:AM20"/>
    <mergeCell ref="AI20:AJ20"/>
    <mergeCell ref="B14:E14"/>
    <mergeCell ref="M15:AA15"/>
    <mergeCell ref="B17:R17"/>
    <mergeCell ref="B19:B20"/>
    <mergeCell ref="C19:E20"/>
    <mergeCell ref="F19:H20"/>
    <mergeCell ref="I19:L20"/>
    <mergeCell ref="M19:O20"/>
    <mergeCell ref="B12:E13"/>
    <mergeCell ref="B7:T7"/>
    <mergeCell ref="B11:N11"/>
    <mergeCell ref="F12:N13"/>
    <mergeCell ref="AI19:AJ19"/>
    <mergeCell ref="K32:P32"/>
    <mergeCell ref="Q32:U32"/>
    <mergeCell ref="AF21:AH21"/>
    <mergeCell ref="AI21:AJ21"/>
    <mergeCell ref="B26:F26"/>
    <mergeCell ref="G26:L26"/>
    <mergeCell ref="B30:L30"/>
    <mergeCell ref="B31:L31"/>
    <mergeCell ref="O30:AB30"/>
    <mergeCell ref="P19:Q20"/>
    <mergeCell ref="R19:AC19"/>
    <mergeCell ref="AD19:AE20"/>
    <mergeCell ref="AF19:AH20"/>
    <mergeCell ref="F14:N14"/>
    <mergeCell ref="AK21:AM21"/>
    <mergeCell ref="AB23:AG23"/>
    <mergeCell ref="B24:L24"/>
    <mergeCell ref="AB24:AG25"/>
    <mergeCell ref="B25:F25"/>
    <mergeCell ref="G25:L25"/>
    <mergeCell ref="C21:E21"/>
    <mergeCell ref="F21:H21"/>
    <mergeCell ref="I21:L21"/>
    <mergeCell ref="M21:O21"/>
    <mergeCell ref="P21:Q21"/>
    <mergeCell ref="AD21:AE21"/>
    <mergeCell ref="F23:H23"/>
  </mergeCells>
  <pageMargins left="0.25" right="0.25" top="0.75" bottom="0.75" header="0.3" footer="0.3"/>
  <pageSetup paperSize="123" scale="43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F3818-6E2D-472A-A849-37DBAFBF9F39}">
  <sheetPr>
    <pageSetUpPr fitToPage="1"/>
  </sheetPr>
  <dimension ref="A2:G21"/>
  <sheetViews>
    <sheetView workbookViewId="0">
      <selection activeCell="D13" sqref="D13"/>
    </sheetView>
  </sheetViews>
  <sheetFormatPr baseColWidth="10" defaultRowHeight="15"/>
  <cols>
    <col min="1" max="1" width="11.42578125" style="508"/>
    <col min="2" max="2" width="19.42578125" style="508" customWidth="1"/>
    <col min="3" max="3" width="28.42578125" style="508" customWidth="1"/>
    <col min="4" max="4" width="35.140625" style="508" customWidth="1"/>
    <col min="5" max="5" width="31.7109375" style="508" customWidth="1"/>
    <col min="6" max="16384" width="11.42578125" style="508"/>
  </cols>
  <sheetData>
    <row r="2" spans="1:7" ht="18" customHeight="1" thickBot="1">
      <c r="A2" s="323"/>
      <c r="B2" s="323"/>
      <c r="C2" s="323"/>
      <c r="D2" s="323"/>
      <c r="E2" s="323"/>
      <c r="F2" s="323"/>
      <c r="G2" s="323"/>
    </row>
    <row r="3" spans="1:7" ht="18" customHeight="1">
      <c r="A3" s="323"/>
      <c r="B3" s="908" t="s">
        <v>407</v>
      </c>
      <c r="C3" s="909"/>
      <c r="D3" s="909"/>
      <c r="E3" s="910"/>
      <c r="F3" s="323"/>
      <c r="G3" s="323"/>
    </row>
    <row r="4" spans="1:7" ht="18" customHeight="1" thickBot="1">
      <c r="A4" s="323"/>
      <c r="B4" s="911"/>
      <c r="C4" s="912"/>
      <c r="D4" s="912"/>
      <c r="E4" s="913"/>
      <c r="F4" s="323"/>
      <c r="G4" s="323"/>
    </row>
    <row r="5" spans="1:7" ht="18">
      <c r="A5" s="509"/>
      <c r="B5" s="357" t="s">
        <v>329</v>
      </c>
      <c r="C5" s="358" t="s">
        <v>330</v>
      </c>
      <c r="D5" s="358" t="s">
        <v>331</v>
      </c>
      <c r="E5" s="359" t="s">
        <v>332</v>
      </c>
      <c r="F5" s="509"/>
    </row>
    <row r="6" spans="1:7" ht="18">
      <c r="A6" s="509"/>
      <c r="B6" s="510"/>
      <c r="C6" s="511"/>
      <c r="D6" s="511"/>
      <c r="E6" s="512"/>
      <c r="F6" s="509"/>
    </row>
    <row r="7" spans="1:7" ht="18">
      <c r="A7" s="509"/>
      <c r="B7" s="513" t="s">
        <v>311</v>
      </c>
      <c r="C7" s="514"/>
      <c r="D7" s="515">
        <v>1.0469999999999999</v>
      </c>
      <c r="E7" s="516"/>
      <c r="F7" s="509"/>
    </row>
    <row r="8" spans="1:7" ht="18">
      <c r="A8" s="509"/>
      <c r="B8" s="513" t="s">
        <v>312</v>
      </c>
      <c r="C8" s="514"/>
      <c r="D8" s="515">
        <v>1.04</v>
      </c>
      <c r="E8" s="516"/>
      <c r="F8" s="509"/>
    </row>
    <row r="9" spans="1:7" ht="18">
      <c r="A9" s="509"/>
      <c r="B9" s="513" t="s">
        <v>313</v>
      </c>
      <c r="C9" s="514"/>
      <c r="D9" s="515">
        <v>1.034</v>
      </c>
      <c r="E9" s="516"/>
      <c r="F9" s="509"/>
    </row>
    <row r="10" spans="1:7" ht="18">
      <c r="A10" s="509"/>
      <c r="B10" s="513" t="s">
        <v>314</v>
      </c>
      <c r="C10" s="514">
        <v>350000</v>
      </c>
      <c r="D10" s="515">
        <v>1.03</v>
      </c>
      <c r="E10" s="516">
        <f>ROUND(C10*D10,0)</f>
        <v>360500</v>
      </c>
      <c r="F10" s="509"/>
    </row>
    <row r="11" spans="1:7" ht="18">
      <c r="A11" s="509"/>
      <c r="B11" s="513" t="s">
        <v>315</v>
      </c>
      <c r="C11" s="514">
        <v>350000</v>
      </c>
      <c r="D11" s="517">
        <v>1.0249999999999999</v>
      </c>
      <c r="E11" s="516">
        <f>ROUND(C11*D11,0)</f>
        <v>358750</v>
      </c>
      <c r="F11" s="509"/>
    </row>
    <row r="12" spans="1:7" ht="18">
      <c r="A12" s="509"/>
      <c r="B12" s="513" t="s">
        <v>316</v>
      </c>
      <c r="C12" s="514">
        <v>350000</v>
      </c>
      <c r="D12" s="517">
        <v>1.022</v>
      </c>
      <c r="E12" s="516">
        <f t="shared" ref="E12:E18" si="0">ROUND(C12*D12,0)</f>
        <v>357700</v>
      </c>
      <c r="F12" s="509"/>
    </row>
    <row r="13" spans="1:7" ht="18">
      <c r="A13" s="509"/>
      <c r="B13" s="513" t="s">
        <v>317</v>
      </c>
      <c r="C13" s="514">
        <v>350000</v>
      </c>
      <c r="D13" s="517">
        <v>1.0229999999999999</v>
      </c>
      <c r="E13" s="516">
        <f t="shared" si="0"/>
        <v>358050</v>
      </c>
      <c r="F13" s="509"/>
    </row>
    <row r="14" spans="1:7" ht="18">
      <c r="A14" s="509"/>
      <c r="B14" s="513" t="s">
        <v>318</v>
      </c>
      <c r="C14" s="514">
        <v>350000</v>
      </c>
      <c r="D14" s="517">
        <v>1.016</v>
      </c>
      <c r="E14" s="516">
        <f t="shared" si="0"/>
        <v>355600</v>
      </c>
      <c r="F14" s="509"/>
    </row>
    <row r="15" spans="1:7" ht="18">
      <c r="A15" s="509"/>
      <c r="B15" s="513" t="s">
        <v>319</v>
      </c>
      <c r="C15" s="514">
        <v>350000</v>
      </c>
      <c r="D15" s="517">
        <v>1.0129999999999999</v>
      </c>
      <c r="E15" s="516">
        <f t="shared" si="0"/>
        <v>354550</v>
      </c>
      <c r="F15" s="509"/>
    </row>
    <row r="16" spans="1:7" ht="18">
      <c r="A16" s="509"/>
      <c r="B16" s="513" t="s">
        <v>320</v>
      </c>
      <c r="C16" s="514">
        <v>350000</v>
      </c>
      <c r="D16" s="517">
        <v>1.012</v>
      </c>
      <c r="E16" s="516">
        <f t="shared" si="0"/>
        <v>354200</v>
      </c>
      <c r="F16" s="509"/>
    </row>
    <row r="17" spans="1:6" ht="18">
      <c r="A17" s="509"/>
      <c r="B17" s="513" t="s">
        <v>321</v>
      </c>
      <c r="C17" s="514">
        <v>350000</v>
      </c>
      <c r="D17" s="517">
        <v>1.0029999999999999</v>
      </c>
      <c r="E17" s="516">
        <f t="shared" si="0"/>
        <v>351050</v>
      </c>
      <c r="F17" s="509"/>
    </row>
    <row r="18" spans="1:6" ht="18">
      <c r="A18" s="509"/>
      <c r="B18" s="513" t="s">
        <v>322</v>
      </c>
      <c r="C18" s="514">
        <v>350000</v>
      </c>
      <c r="D18" s="515">
        <v>1</v>
      </c>
      <c r="E18" s="516">
        <f t="shared" si="0"/>
        <v>350000</v>
      </c>
      <c r="F18" s="509"/>
    </row>
    <row r="19" spans="1:6" ht="18">
      <c r="A19" s="509"/>
      <c r="B19" s="513"/>
      <c r="C19" s="514"/>
      <c r="D19" s="517"/>
      <c r="E19" s="516"/>
      <c r="F19" s="509"/>
    </row>
    <row r="20" spans="1:6" ht="18.75" thickBot="1">
      <c r="A20" s="509"/>
      <c r="B20" s="518" t="s">
        <v>290</v>
      </c>
      <c r="C20" s="519">
        <f>SUM(C9:C18)</f>
        <v>3150000</v>
      </c>
      <c r="D20" s="519"/>
      <c r="E20" s="520">
        <f>SUM(E9:E18)</f>
        <v>3200400</v>
      </c>
      <c r="F20" s="509"/>
    </row>
    <row r="21" spans="1:6" ht="18">
      <c r="A21" s="509"/>
      <c r="B21" s="509"/>
      <c r="C21" s="509"/>
      <c r="D21" s="509"/>
      <c r="E21" s="509"/>
      <c r="F21" s="509"/>
    </row>
  </sheetData>
  <mergeCells count="1">
    <mergeCell ref="B3:E4"/>
  </mergeCells>
  <pageMargins left="0.70866141732283472" right="0.70866141732283472" top="0.74803149606299213" bottom="0.74803149606299213" header="0.31496062992125984" footer="0.31496062992125984"/>
  <pageSetup scale="78" orientation="portrait" horizontalDpi="360" verticalDpi="36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5:I26"/>
  <sheetViews>
    <sheetView workbookViewId="0">
      <selection activeCell="J17" sqref="J17"/>
    </sheetView>
  </sheetViews>
  <sheetFormatPr baseColWidth="10" defaultRowHeight="15"/>
  <cols>
    <col min="8" max="8" width="4.28515625" customWidth="1"/>
  </cols>
  <sheetData>
    <row r="5" spans="2:9">
      <c r="B5" t="s">
        <v>15</v>
      </c>
      <c r="I5" t="s">
        <v>16</v>
      </c>
    </row>
    <row r="6" spans="2:9">
      <c r="B6" t="s">
        <v>17</v>
      </c>
      <c r="I6" t="s">
        <v>18</v>
      </c>
    </row>
    <row r="7" spans="2:9">
      <c r="B7" t="s">
        <v>19</v>
      </c>
      <c r="I7" t="s">
        <v>20</v>
      </c>
    </row>
    <row r="8" spans="2:9">
      <c r="B8" t="s">
        <v>21</v>
      </c>
      <c r="I8" t="s">
        <v>22</v>
      </c>
    </row>
    <row r="9" spans="2:9">
      <c r="B9" t="s">
        <v>23</v>
      </c>
      <c r="I9" t="s">
        <v>42</v>
      </c>
    </row>
    <row r="10" spans="2:9">
      <c r="B10" t="s">
        <v>24</v>
      </c>
      <c r="I10" t="s">
        <v>41</v>
      </c>
    </row>
    <row r="11" spans="2:9">
      <c r="B11" t="s">
        <v>25</v>
      </c>
    </row>
    <row r="12" spans="2:9">
      <c r="B12" t="s">
        <v>26</v>
      </c>
    </row>
    <row r="13" spans="2:9">
      <c r="B13" t="s">
        <v>27</v>
      </c>
    </row>
    <row r="14" spans="2:9">
      <c r="B14" t="s">
        <v>28</v>
      </c>
    </row>
    <row r="15" spans="2:9">
      <c r="B15" t="s">
        <v>29</v>
      </c>
    </row>
    <row r="16" spans="2:9">
      <c r="B16" t="s">
        <v>30</v>
      </c>
    </row>
    <row r="17" spans="2:2">
      <c r="B17" t="s">
        <v>31</v>
      </c>
    </row>
    <row r="18" spans="2:2">
      <c r="B18" t="s">
        <v>32</v>
      </c>
    </row>
    <row r="19" spans="2:2">
      <c r="B19" t="s">
        <v>33</v>
      </c>
    </row>
    <row r="20" spans="2:2">
      <c r="B20" t="s">
        <v>34</v>
      </c>
    </row>
    <row r="21" spans="2:2">
      <c r="B21" t="s">
        <v>35</v>
      </c>
    </row>
    <row r="22" spans="2:2">
      <c r="B22" t="s">
        <v>36</v>
      </c>
    </row>
    <row r="23" spans="2:2">
      <c r="B23" t="s">
        <v>37</v>
      </c>
    </row>
    <row r="24" spans="2:2">
      <c r="B24" t="s">
        <v>38</v>
      </c>
    </row>
    <row r="25" spans="2:2">
      <c r="B25" t="s">
        <v>39</v>
      </c>
    </row>
    <row r="26" spans="2:2">
      <c r="B26" t="s">
        <v>40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F7A22-D143-4EC4-B55D-E0CEF7A32502}">
  <sheetPr>
    <tabColor theme="0"/>
    <pageSetUpPr fitToPage="1"/>
  </sheetPr>
  <dimension ref="A2:M94"/>
  <sheetViews>
    <sheetView view="pageBreakPreview" zoomScale="98" zoomScaleNormal="100" zoomScaleSheetLayoutView="98" workbookViewId="0">
      <selection activeCell="G14" sqref="G14:G15"/>
    </sheetView>
  </sheetViews>
  <sheetFormatPr baseColWidth="10" defaultColWidth="3.42578125" defaultRowHeight="12.75"/>
  <cols>
    <col min="1" max="2" width="2.7109375" style="5" customWidth="1"/>
    <col min="3" max="3" width="16.140625" style="5" customWidth="1"/>
    <col min="4" max="4" width="14.42578125" style="5" customWidth="1"/>
    <col min="5" max="5" width="18.5703125" style="5" customWidth="1"/>
    <col min="6" max="6" width="23.85546875" style="5" customWidth="1"/>
    <col min="7" max="7" width="22.42578125" style="5" customWidth="1"/>
    <col min="8" max="8" width="12" style="5" customWidth="1"/>
    <col min="9" max="9" width="20" style="5" customWidth="1"/>
    <col min="10" max="10" width="2.42578125" style="6" customWidth="1"/>
    <col min="11" max="11" width="22.42578125" style="5" customWidth="1"/>
    <col min="12" max="240" width="11.42578125" style="5" customWidth="1"/>
    <col min="241" max="241" width="2.7109375" style="5" customWidth="1"/>
    <col min="242" max="244" width="14.42578125" style="5" customWidth="1"/>
    <col min="245" max="245" width="13.28515625" style="5" customWidth="1"/>
    <col min="246" max="246" width="33.85546875" style="5" customWidth="1"/>
    <col min="247" max="247" width="25.85546875" style="5" customWidth="1"/>
    <col min="248" max="249" width="17.7109375" style="5" customWidth="1"/>
    <col min="250" max="250" width="21.42578125" style="5" customWidth="1"/>
    <col min="251" max="251" width="7.28515625" style="5" customWidth="1"/>
    <col min="252" max="16384" width="3.42578125" style="5"/>
  </cols>
  <sheetData>
    <row r="2" spans="1:13" ht="13.5" thickBot="1">
      <c r="B2" s="6"/>
      <c r="C2" s="6"/>
      <c r="D2" s="6"/>
      <c r="E2" s="6"/>
      <c r="F2" s="6"/>
      <c r="G2" s="6"/>
      <c r="H2" s="6"/>
      <c r="I2" s="6"/>
    </row>
    <row r="3" spans="1:13" ht="33.75" customHeight="1" thickBot="1">
      <c r="A3" s="6"/>
      <c r="B3" s="6"/>
      <c r="C3" s="567" t="s">
        <v>445</v>
      </c>
      <c r="D3" s="568"/>
      <c r="E3" s="568"/>
      <c r="F3" s="568"/>
      <c r="G3" s="568"/>
      <c r="H3" s="568"/>
      <c r="I3" s="569"/>
    </row>
    <row r="4" spans="1:13" ht="18">
      <c r="A4" s="6"/>
      <c r="B4" s="6"/>
      <c r="C4" s="17"/>
      <c r="D4" s="16"/>
      <c r="E4" s="16"/>
      <c r="F4" s="16"/>
      <c r="G4" s="16"/>
      <c r="H4" s="16"/>
      <c r="I4" s="15"/>
    </row>
    <row r="5" spans="1:13" ht="18">
      <c r="A5" s="6"/>
      <c r="B5" s="6"/>
      <c r="C5" s="576" t="s">
        <v>46</v>
      </c>
      <c r="D5" s="577"/>
      <c r="E5" s="18"/>
      <c r="F5" s="18"/>
      <c r="G5" s="18"/>
      <c r="H5" s="18"/>
      <c r="I5" s="19"/>
      <c r="L5" s="14"/>
    </row>
    <row r="6" spans="1:13" ht="18">
      <c r="A6" s="6"/>
      <c r="B6" s="6"/>
      <c r="C6" s="20"/>
      <c r="D6" s="21"/>
      <c r="E6" s="21"/>
      <c r="F6" s="22"/>
      <c r="G6" s="21"/>
      <c r="H6" s="21"/>
      <c r="I6" s="23"/>
    </row>
    <row r="7" spans="1:13" ht="18" customHeight="1">
      <c r="A7" s="6"/>
      <c r="B7" s="6"/>
      <c r="C7" s="574" t="s">
        <v>55</v>
      </c>
      <c r="D7" s="575"/>
      <c r="E7" s="575"/>
      <c r="F7" s="575"/>
      <c r="G7" s="39"/>
      <c r="H7" s="39"/>
      <c r="I7" s="320">
        <f>'CASO N° 9'!I58</f>
        <v>37491243</v>
      </c>
    </row>
    <row r="8" spans="1:13" ht="18.75">
      <c r="A8" s="6"/>
      <c r="B8" s="6"/>
      <c r="C8" s="24"/>
      <c r="D8" s="25"/>
      <c r="E8" s="25"/>
      <c r="F8" s="26"/>
      <c r="G8" s="27"/>
      <c r="H8" s="27"/>
      <c r="I8" s="28"/>
      <c r="K8" s="13"/>
      <c r="L8" s="12"/>
      <c r="M8" s="12"/>
    </row>
    <row r="9" spans="1:13" ht="18">
      <c r="A9" s="6"/>
      <c r="B9" s="6"/>
      <c r="C9" s="584" t="s">
        <v>54</v>
      </c>
      <c r="D9" s="585"/>
      <c r="E9" s="585"/>
      <c r="F9" s="585"/>
      <c r="G9" s="27"/>
      <c r="H9" s="27"/>
      <c r="I9" s="29"/>
      <c r="K9" s="11"/>
      <c r="L9" s="10"/>
      <c r="M9" s="9"/>
    </row>
    <row r="10" spans="1:13" ht="18">
      <c r="A10" s="6"/>
      <c r="B10" s="6"/>
      <c r="C10" s="30"/>
      <c r="D10" s="31"/>
      <c r="E10" s="31"/>
      <c r="F10" s="32"/>
      <c r="G10" s="32"/>
      <c r="H10" s="32"/>
      <c r="I10" s="29"/>
      <c r="K10" s="11"/>
      <c r="L10" s="10"/>
      <c r="M10" s="9"/>
    </row>
    <row r="11" spans="1:13" ht="15" customHeight="1">
      <c r="A11" s="6"/>
      <c r="B11" s="6"/>
      <c r="C11" s="570" t="s">
        <v>453</v>
      </c>
      <c r="D11" s="571"/>
      <c r="E11" s="571"/>
      <c r="F11" s="571"/>
      <c r="G11" s="33">
        <f>'CASO N° 9'!I47</f>
        <v>800000</v>
      </c>
      <c r="H11" s="33"/>
      <c r="I11" s="29"/>
      <c r="K11" s="11"/>
      <c r="L11" s="10"/>
      <c r="M11" s="9"/>
    </row>
    <row r="12" spans="1:13" ht="15.75" customHeight="1">
      <c r="A12" s="6"/>
      <c r="B12" s="6"/>
      <c r="C12" s="570" t="s">
        <v>454</v>
      </c>
      <c r="D12" s="571"/>
      <c r="E12" s="571"/>
      <c r="F12" s="571"/>
      <c r="G12" s="33">
        <f>420000</f>
        <v>420000</v>
      </c>
      <c r="H12" s="33"/>
      <c r="I12" s="29"/>
      <c r="K12" s="11"/>
      <c r="L12" s="10"/>
      <c r="M12" s="9"/>
    </row>
    <row r="13" spans="1:13" ht="15" customHeight="1">
      <c r="A13" s="6"/>
      <c r="B13" s="6"/>
      <c r="C13" s="572" t="s">
        <v>452</v>
      </c>
      <c r="D13" s="573"/>
      <c r="E13" s="573"/>
      <c r="F13" s="573"/>
      <c r="G13" s="33">
        <f>'CASO N° 9'!I52</f>
        <v>10058757</v>
      </c>
      <c r="H13" s="33"/>
      <c r="I13" s="29"/>
      <c r="K13" s="11"/>
      <c r="L13" s="10"/>
      <c r="M13" s="9"/>
    </row>
    <row r="14" spans="1:13" ht="15" customHeight="1">
      <c r="A14" s="6"/>
      <c r="B14" s="6"/>
      <c r="C14" s="572" t="s">
        <v>455</v>
      </c>
      <c r="D14" s="573"/>
      <c r="E14" s="573"/>
      <c r="F14" s="573"/>
      <c r="G14" s="33">
        <f>30000000*2.3%</f>
        <v>690000</v>
      </c>
      <c r="H14" s="33"/>
      <c r="I14" s="29"/>
      <c r="K14" s="11"/>
      <c r="L14" s="10"/>
      <c r="M14" s="9"/>
    </row>
    <row r="15" spans="1:13" ht="15" customHeight="1">
      <c r="A15" s="6"/>
      <c r="B15" s="6"/>
      <c r="C15" s="572" t="s">
        <v>456</v>
      </c>
      <c r="D15" s="573"/>
      <c r="E15" s="573"/>
      <c r="F15" s="573"/>
      <c r="G15" s="33">
        <f>220000</f>
        <v>220000</v>
      </c>
      <c r="H15" s="33"/>
      <c r="I15" s="29"/>
      <c r="K15" s="11"/>
      <c r="L15" s="10"/>
      <c r="M15" s="9"/>
    </row>
    <row r="16" spans="1:13" ht="15.95" customHeight="1">
      <c r="A16" s="6"/>
      <c r="B16" s="6"/>
      <c r="C16" s="34"/>
      <c r="D16" s="35"/>
      <c r="E16" s="35"/>
      <c r="F16" s="35"/>
      <c r="G16" s="33"/>
      <c r="H16" s="33"/>
      <c r="I16" s="29"/>
      <c r="K16" s="11"/>
      <c r="L16" s="10"/>
      <c r="M16" s="9"/>
    </row>
    <row r="17" spans="1:13" ht="15.95" customHeight="1">
      <c r="A17" s="6"/>
      <c r="B17" s="6"/>
      <c r="C17" s="582" t="s">
        <v>57</v>
      </c>
      <c r="D17" s="583"/>
      <c r="E17" s="583"/>
      <c r="F17" s="583"/>
      <c r="G17" s="33"/>
      <c r="H17" s="33"/>
      <c r="I17" s="321">
        <f>SUM(G11:G15)</f>
        <v>12188757</v>
      </c>
      <c r="K17" s="11"/>
      <c r="L17" s="10"/>
      <c r="M17" s="9"/>
    </row>
    <row r="18" spans="1:13" ht="18">
      <c r="A18" s="6"/>
      <c r="B18" s="6"/>
      <c r="C18" s="36"/>
      <c r="D18" s="37"/>
      <c r="E18" s="37"/>
      <c r="F18" s="38"/>
      <c r="G18" s="38"/>
      <c r="H18" s="38"/>
      <c r="I18" s="95"/>
      <c r="K18" s="11"/>
      <c r="L18" s="10"/>
      <c r="M18" s="9"/>
    </row>
    <row r="19" spans="1:13" ht="20.25" customHeight="1">
      <c r="A19" s="6"/>
      <c r="B19" s="6"/>
      <c r="C19" s="584" t="s">
        <v>53</v>
      </c>
      <c r="D19" s="585"/>
      <c r="E19" s="585"/>
      <c r="F19" s="585"/>
      <c r="G19" s="39"/>
      <c r="H19" s="39"/>
      <c r="I19" s="40"/>
    </row>
    <row r="20" spans="1:13" ht="14.25" customHeight="1">
      <c r="A20" s="6"/>
      <c r="B20" s="6"/>
      <c r="C20" s="41"/>
      <c r="D20" s="42"/>
      <c r="E20" s="42"/>
      <c r="F20" s="39"/>
      <c r="G20" s="39"/>
      <c r="H20" s="39"/>
      <c r="I20" s="40"/>
    </row>
    <row r="21" spans="1:13" ht="15" customHeight="1">
      <c r="A21" s="6"/>
      <c r="B21" s="6"/>
      <c r="C21" s="572" t="s">
        <v>358</v>
      </c>
      <c r="D21" s="573"/>
      <c r="E21" s="573"/>
      <c r="F21" s="573"/>
      <c r="G21" s="43">
        <f>-'CASO N° 9'!J56</f>
        <v>-4600000</v>
      </c>
      <c r="H21" s="43"/>
      <c r="I21" s="29"/>
    </row>
    <row r="22" spans="1:13" ht="18.75" customHeight="1">
      <c r="A22" s="6"/>
      <c r="B22" s="6"/>
      <c r="C22" s="572" t="s">
        <v>457</v>
      </c>
      <c r="D22" s="573"/>
      <c r="E22" s="573"/>
      <c r="F22" s="573"/>
      <c r="G22" s="43">
        <f>-'CASO N° 9'!J54</f>
        <v>-450000</v>
      </c>
      <c r="H22" s="43"/>
      <c r="I22" s="29"/>
    </row>
    <row r="23" spans="1:13" ht="18.75" customHeight="1">
      <c r="A23" s="6"/>
      <c r="B23" s="6"/>
      <c r="C23" s="572" t="s">
        <v>357</v>
      </c>
      <c r="D23" s="573"/>
      <c r="E23" s="573"/>
      <c r="F23" s="573"/>
      <c r="G23" s="43">
        <f>-'CASO N° 9'!J55</f>
        <v>-300000</v>
      </c>
      <c r="H23" s="43"/>
      <c r="I23" s="29"/>
    </row>
    <row r="24" spans="1:13" ht="18.95" customHeight="1">
      <c r="A24" s="6"/>
      <c r="B24" s="6"/>
      <c r="C24" s="565"/>
      <c r="D24" s="566"/>
      <c r="E24" s="566"/>
      <c r="F24" s="32"/>
      <c r="G24" s="43"/>
      <c r="H24" s="43"/>
      <c r="I24" s="44"/>
    </row>
    <row r="25" spans="1:13" ht="18" customHeight="1">
      <c r="A25" s="6"/>
      <c r="B25" s="6"/>
      <c r="C25" s="582" t="s">
        <v>52</v>
      </c>
      <c r="D25" s="583"/>
      <c r="E25" s="583"/>
      <c r="F25" s="583"/>
      <c r="G25" s="32"/>
      <c r="H25" s="32"/>
      <c r="I25" s="321">
        <f>SUM(G21:G23)</f>
        <v>-5350000</v>
      </c>
    </row>
    <row r="26" spans="1:13" ht="18">
      <c r="A26" s="6"/>
      <c r="B26" s="6"/>
      <c r="C26" s="46"/>
      <c r="D26" s="42"/>
      <c r="E26" s="42"/>
      <c r="F26" s="32"/>
      <c r="G26" s="32"/>
      <c r="H26" s="32"/>
      <c r="I26" s="45"/>
    </row>
    <row r="27" spans="1:13" ht="18">
      <c r="A27" s="6"/>
      <c r="B27" s="6"/>
      <c r="C27" s="47"/>
      <c r="D27" s="48"/>
      <c r="E27" s="48"/>
      <c r="F27" s="49"/>
      <c r="G27" s="50"/>
      <c r="H27" s="50"/>
      <c r="I27" s="51"/>
    </row>
    <row r="28" spans="1:13" ht="17.25" customHeight="1">
      <c r="A28" s="6"/>
      <c r="B28" s="6"/>
      <c r="C28" s="580" t="s">
        <v>486</v>
      </c>
      <c r="D28" s="581"/>
      <c r="E28" s="581"/>
      <c r="F28" s="581"/>
      <c r="G28" s="581"/>
      <c r="H28" s="581"/>
      <c r="I28" s="52">
        <f>I7+I17+I25</f>
        <v>44330000</v>
      </c>
    </row>
    <row r="29" spans="1:13" ht="18">
      <c r="A29" s="6"/>
      <c r="B29" s="6"/>
      <c r="C29" s="119"/>
      <c r="D29" s="42"/>
      <c r="E29" s="53"/>
      <c r="F29" s="54"/>
      <c r="G29" s="55"/>
      <c r="H29" s="55"/>
      <c r="I29" s="57"/>
    </row>
    <row r="30" spans="1:13" ht="18">
      <c r="A30" s="6"/>
      <c r="B30" s="6"/>
      <c r="C30" s="582" t="s">
        <v>228</v>
      </c>
      <c r="D30" s="583"/>
      <c r="E30" s="583"/>
      <c r="F30" s="583"/>
      <c r="G30" s="583"/>
      <c r="H30" s="583"/>
      <c r="I30" s="120">
        <v>0.27</v>
      </c>
    </row>
    <row r="31" spans="1:13" ht="18">
      <c r="A31" s="6"/>
      <c r="B31" s="6"/>
      <c r="C31" s="41"/>
      <c r="D31" s="42"/>
      <c r="E31" s="56"/>
      <c r="F31" s="56"/>
      <c r="G31" s="56"/>
      <c r="H31" s="56"/>
      <c r="I31" s="52"/>
    </row>
    <row r="32" spans="1:13" ht="18" customHeight="1">
      <c r="A32" s="6"/>
      <c r="B32" s="6"/>
      <c r="C32" s="582" t="s">
        <v>56</v>
      </c>
      <c r="D32" s="583"/>
      <c r="E32" s="583"/>
      <c r="F32" s="583"/>
      <c r="G32" s="583"/>
      <c r="H32" s="583"/>
      <c r="I32" s="340">
        <f>ROUND(I28*I30,0)</f>
        <v>11969100</v>
      </c>
    </row>
    <row r="33" spans="1:9" ht="18">
      <c r="A33" s="6"/>
      <c r="B33" s="6"/>
      <c r="C33" s="30"/>
      <c r="D33" s="42"/>
      <c r="E33" s="56"/>
      <c r="F33" s="56"/>
      <c r="G33" s="56"/>
      <c r="H33" s="55"/>
      <c r="I33" s="340"/>
    </row>
    <row r="34" spans="1:9" ht="18" customHeight="1">
      <c r="A34" s="6"/>
      <c r="B34" s="6"/>
      <c r="C34" s="582" t="s">
        <v>227</v>
      </c>
      <c r="D34" s="583"/>
      <c r="E34" s="583"/>
      <c r="F34" s="583"/>
      <c r="G34" s="583"/>
      <c r="H34" s="583"/>
      <c r="I34" s="340">
        <f>-('CASO N° 9'!G26+220000)</f>
        <v>-4720000</v>
      </c>
    </row>
    <row r="35" spans="1:9" ht="18">
      <c r="A35" s="6"/>
      <c r="B35" s="6"/>
      <c r="C35" s="30"/>
      <c r="D35" s="42"/>
      <c r="E35" s="56"/>
      <c r="F35" s="56"/>
      <c r="G35" s="56"/>
      <c r="H35" s="55"/>
      <c r="I35" s="121"/>
    </row>
    <row r="36" spans="1:9" ht="18.75" thickBot="1">
      <c r="A36" s="6"/>
      <c r="B36" s="6"/>
      <c r="C36" s="578" t="s">
        <v>461</v>
      </c>
      <c r="D36" s="579"/>
      <c r="E36" s="579"/>
      <c r="F36" s="579"/>
      <c r="G36" s="579"/>
      <c r="H36" s="579"/>
      <c r="I36" s="122">
        <f>SUM(I32:I35)</f>
        <v>7249100</v>
      </c>
    </row>
    <row r="37" spans="1:9" s="8" customFormat="1" ht="14.25"/>
    <row r="38" spans="1:9" s="8" customFormat="1" ht="20.25">
      <c r="C38" s="559" t="s">
        <v>633</v>
      </c>
      <c r="D38" s="560"/>
      <c r="E38" s="560"/>
      <c r="F38" s="560"/>
      <c r="G38" s="560"/>
      <c r="H38" s="560"/>
      <c r="I38" s="561"/>
    </row>
    <row r="39" spans="1:9" s="8" customFormat="1" ht="180" customHeight="1" thickBot="1">
      <c r="C39" s="562" t="s">
        <v>629</v>
      </c>
      <c r="D39" s="563"/>
      <c r="E39" s="563"/>
      <c r="F39" s="563"/>
      <c r="G39" s="563"/>
      <c r="H39" s="563"/>
      <c r="I39" s="564"/>
    </row>
    <row r="40" spans="1:9" s="8" customFormat="1" ht="14.25"/>
    <row r="41" spans="1:9" s="8" customFormat="1" ht="14.25"/>
    <row r="42" spans="1:9" s="8" customFormat="1" ht="14.25"/>
    <row r="43" spans="1:9" s="8" customFormat="1" ht="14.25"/>
    <row r="44" spans="1:9" s="8" customFormat="1" ht="14.25"/>
    <row r="45" spans="1:9" s="8" customFormat="1" ht="14.25"/>
    <row r="46" spans="1:9" s="8" customFormat="1" ht="14.25"/>
    <row r="47" spans="1:9" s="8" customFormat="1" ht="14.25"/>
    <row r="48" spans="1:9" s="8" customFormat="1" ht="14.25"/>
    <row r="49" s="8" customFormat="1" ht="14.25"/>
    <row r="50" s="8" customFormat="1" ht="14.25"/>
    <row r="51" s="8" customFormat="1" ht="14.25"/>
    <row r="52" s="8" customFormat="1" ht="14.25"/>
    <row r="53" s="8" customFormat="1" ht="14.25"/>
    <row r="54" s="8" customFormat="1" ht="14.25"/>
    <row r="55" s="8" customFormat="1" ht="14.25"/>
    <row r="56" s="8" customFormat="1" ht="14.25"/>
    <row r="57" s="8" customFormat="1" ht="14.25"/>
    <row r="58" s="8" customFormat="1" ht="14.25"/>
    <row r="59" s="8" customFormat="1" ht="14.25"/>
    <row r="60" s="8" customFormat="1" ht="14.25"/>
    <row r="61" s="8" customFormat="1" ht="14.25"/>
    <row r="62" s="8" customFormat="1" ht="14.25"/>
    <row r="63" s="8" customFormat="1" ht="14.25"/>
    <row r="64" s="8" customFormat="1" ht="14.25"/>
    <row r="65" s="8" customFormat="1" ht="14.25"/>
    <row r="66" s="8" customFormat="1" ht="14.25"/>
    <row r="67" s="8" customFormat="1" ht="14.25"/>
    <row r="68" s="8" customFormat="1" ht="14.25"/>
    <row r="69" s="8" customFormat="1" ht="14.25"/>
    <row r="70" s="8" customFormat="1" ht="14.25"/>
    <row r="71" s="8" customFormat="1" ht="14.25"/>
    <row r="72" s="8" customFormat="1" ht="14.25"/>
    <row r="73" s="8" customFormat="1" ht="14.25"/>
    <row r="74" s="8" customFormat="1" ht="14.25"/>
    <row r="75" s="8" customFormat="1" ht="14.25"/>
    <row r="76" s="8" customFormat="1" ht="14.25"/>
    <row r="77" s="8" customFormat="1" ht="14.25"/>
    <row r="78" s="8" customFormat="1" ht="14.25"/>
    <row r="79" s="8" customFormat="1" ht="14.25"/>
    <row r="80" s="8" customFormat="1" ht="14.25"/>
    <row r="81" spans="10:10" s="8" customFormat="1" ht="14.25"/>
    <row r="82" spans="10:10" s="8" customFormat="1" ht="14.25"/>
    <row r="83" spans="10:10" s="8" customFormat="1" ht="14.25"/>
    <row r="84" spans="10:10" s="8" customFormat="1" ht="14.25"/>
    <row r="85" spans="10:10" s="8" customFormat="1" ht="14.25"/>
    <row r="86" spans="10:10" s="8" customFormat="1" ht="14.25"/>
    <row r="87" spans="10:10" s="8" customFormat="1" ht="14.25"/>
    <row r="88" spans="10:10" s="8" customFormat="1" ht="14.25"/>
    <row r="89" spans="10:10" s="8" customFormat="1" ht="14.25"/>
    <row r="90" spans="10:10" s="8" customFormat="1" ht="14.25"/>
    <row r="91" spans="10:10" s="7" customFormat="1" ht="14.25">
      <c r="J91" s="8"/>
    </row>
    <row r="92" spans="10:10" s="7" customFormat="1" ht="14.25">
      <c r="J92" s="8"/>
    </row>
    <row r="93" spans="10:10" s="7" customFormat="1" ht="14.25">
      <c r="J93" s="8"/>
    </row>
    <row r="94" spans="10:10" s="7" customFormat="1" ht="14.25">
      <c r="J94" s="8"/>
    </row>
  </sheetData>
  <mergeCells count="23">
    <mergeCell ref="C32:H32"/>
    <mergeCell ref="C34:H34"/>
    <mergeCell ref="C9:F9"/>
    <mergeCell ref="C17:F17"/>
    <mergeCell ref="C19:F19"/>
    <mergeCell ref="C25:F25"/>
    <mergeCell ref="C14:F14"/>
    <mergeCell ref="C38:I38"/>
    <mergeCell ref="C39:I39"/>
    <mergeCell ref="C24:E24"/>
    <mergeCell ref="C3:I3"/>
    <mergeCell ref="C11:F11"/>
    <mergeCell ref="C12:F12"/>
    <mergeCell ref="C13:F13"/>
    <mergeCell ref="C22:F22"/>
    <mergeCell ref="C21:F21"/>
    <mergeCell ref="C15:F15"/>
    <mergeCell ref="C7:F7"/>
    <mergeCell ref="C23:F23"/>
    <mergeCell ref="C5:D5"/>
    <mergeCell ref="C36:H36"/>
    <mergeCell ref="C28:H28"/>
    <mergeCell ref="C30:H30"/>
  </mergeCells>
  <pageMargins left="0.7" right="0.7" top="0.75" bottom="0.75" header="0.3" footer="0.3"/>
  <pageSetup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B2102-BA85-4F31-80D8-7FC7F49EDBF1}">
  <sheetPr>
    <pageSetUpPr fitToPage="1"/>
  </sheetPr>
  <dimension ref="A2:L93"/>
  <sheetViews>
    <sheetView view="pageBreakPreview" zoomScaleNormal="100" zoomScaleSheetLayoutView="100" workbookViewId="0">
      <selection activeCell="H7" sqref="H7"/>
    </sheetView>
  </sheetViews>
  <sheetFormatPr baseColWidth="10" defaultColWidth="3.42578125" defaultRowHeight="12.75"/>
  <cols>
    <col min="1" max="2" width="2.7109375" style="5" customWidth="1"/>
    <col min="3" max="3" width="11.7109375" style="5" customWidth="1"/>
    <col min="4" max="4" width="13.42578125" style="5" customWidth="1"/>
    <col min="5" max="5" width="14.5703125" style="5" customWidth="1"/>
    <col min="6" max="6" width="13.5703125" style="5" customWidth="1"/>
    <col min="7" max="7" width="16.85546875" style="5" customWidth="1"/>
    <col min="8" max="8" width="24" style="5" customWidth="1"/>
    <col min="9" max="9" width="4.42578125" style="6" customWidth="1"/>
    <col min="10" max="10" width="2.85546875" style="5" customWidth="1"/>
    <col min="11" max="239" width="11.42578125" style="5" customWidth="1"/>
    <col min="240" max="240" width="2.7109375" style="5" customWidth="1"/>
    <col min="241" max="243" width="14.5703125" style="5" customWidth="1"/>
    <col min="244" max="244" width="13.28515625" style="5" customWidth="1"/>
    <col min="245" max="245" width="33.85546875" style="5" customWidth="1"/>
    <col min="246" max="246" width="25.85546875" style="5" customWidth="1"/>
    <col min="247" max="248" width="17.7109375" style="5" customWidth="1"/>
    <col min="249" max="249" width="21.5703125" style="5" customWidth="1"/>
    <col min="250" max="250" width="7.28515625" style="5" customWidth="1"/>
    <col min="251" max="16384" width="3.42578125" style="5"/>
  </cols>
  <sheetData>
    <row r="2" spans="1:12">
      <c r="B2" s="6"/>
      <c r="C2" s="6"/>
      <c r="D2" s="6"/>
      <c r="E2" s="6"/>
      <c r="F2" s="6"/>
      <c r="G2" s="6"/>
      <c r="H2" s="6"/>
    </row>
    <row r="3" spans="1:12" ht="33.75" customHeight="1">
      <c r="A3" s="6"/>
      <c r="B3" s="6"/>
      <c r="C3" s="588" t="s">
        <v>444</v>
      </c>
      <c r="D3" s="589"/>
      <c r="E3" s="589"/>
      <c r="F3" s="589"/>
      <c r="G3" s="589"/>
      <c r="H3" s="589"/>
      <c r="I3" s="590"/>
      <c r="J3" s="123"/>
    </row>
    <row r="4" spans="1:12" ht="18">
      <c r="A4" s="6"/>
      <c r="B4" s="6"/>
      <c r="C4" s="306"/>
      <c r="D4" s="307"/>
      <c r="E4" s="307"/>
      <c r="F4" s="307"/>
      <c r="G4" s="307"/>
      <c r="H4" s="307"/>
      <c r="I4" s="308"/>
      <c r="J4" s="123"/>
    </row>
    <row r="5" spans="1:12" ht="18">
      <c r="A5" s="6"/>
      <c r="B5" s="6"/>
      <c r="C5" s="591" t="s">
        <v>243</v>
      </c>
      <c r="D5" s="592"/>
      <c r="E5" s="309"/>
      <c r="F5" s="309"/>
      <c r="G5" s="309"/>
      <c r="H5" s="309"/>
      <c r="I5" s="293"/>
      <c r="J5" s="123"/>
    </row>
    <row r="6" spans="1:12" ht="18">
      <c r="A6" s="6"/>
      <c r="B6" s="6"/>
      <c r="C6" s="294"/>
      <c r="D6" s="310"/>
      <c r="E6" s="310"/>
      <c r="F6" s="310"/>
      <c r="G6" s="310"/>
      <c r="H6" s="310"/>
      <c r="I6" s="293"/>
      <c r="J6" s="123"/>
    </row>
    <row r="7" spans="1:12" ht="18">
      <c r="A7" s="6"/>
      <c r="B7" s="6"/>
      <c r="C7" s="586" t="s">
        <v>398</v>
      </c>
      <c r="D7" s="593"/>
      <c r="E7" s="593"/>
      <c r="F7" s="593"/>
      <c r="G7" s="593"/>
      <c r="H7" s="324">
        <f>'CASO N° 9'!G57</f>
        <v>264890000</v>
      </c>
      <c r="I7" s="293"/>
      <c r="J7" s="295"/>
      <c r="K7" s="12"/>
      <c r="L7" s="12"/>
    </row>
    <row r="8" spans="1:12" ht="18">
      <c r="A8" s="6"/>
      <c r="B8" s="6"/>
      <c r="C8" s="296"/>
      <c r="D8" s="39"/>
      <c r="E8" s="39"/>
      <c r="F8" s="39"/>
      <c r="G8" s="39"/>
      <c r="H8" s="39"/>
      <c r="I8" s="293"/>
      <c r="J8" s="297"/>
      <c r="K8" s="10"/>
      <c r="L8" s="10"/>
    </row>
    <row r="9" spans="1:12" ht="18">
      <c r="A9" s="6"/>
      <c r="B9" s="6"/>
      <c r="C9" s="298" t="s">
        <v>399</v>
      </c>
      <c r="D9" s="252"/>
      <c r="E9" s="39"/>
      <c r="F9" s="39"/>
      <c r="G9" s="39"/>
      <c r="H9" s="311"/>
      <c r="I9" s="293"/>
      <c r="J9" s="299"/>
      <c r="K9" s="10"/>
      <c r="L9" s="10"/>
    </row>
    <row r="10" spans="1:12" ht="18" customHeight="1">
      <c r="A10" s="6"/>
      <c r="B10" s="6"/>
      <c r="C10" s="594"/>
      <c r="D10" s="595"/>
      <c r="E10" s="595"/>
      <c r="F10" s="595"/>
      <c r="G10" s="312"/>
      <c r="H10" s="313"/>
      <c r="I10" s="293"/>
      <c r="J10" s="299"/>
      <c r="K10" s="10"/>
      <c r="L10" s="300"/>
    </row>
    <row r="11" spans="1:12" ht="18" customHeight="1">
      <c r="A11" s="6"/>
      <c r="B11" s="6"/>
      <c r="C11" s="594" t="s">
        <v>459</v>
      </c>
      <c r="D11" s="595"/>
      <c r="E11" s="595"/>
      <c r="F11" s="595"/>
      <c r="G11" s="312">
        <f>-'CASO N° 9'!G26</f>
        <v>-4500000</v>
      </c>
      <c r="H11" s="313"/>
      <c r="I11" s="293"/>
      <c r="J11" s="299"/>
      <c r="K11" s="10"/>
      <c r="L11" s="300"/>
    </row>
    <row r="12" spans="1:12" ht="18" customHeight="1">
      <c r="A12" s="6"/>
      <c r="B12" s="6"/>
      <c r="C12" s="596" t="s">
        <v>408</v>
      </c>
      <c r="D12" s="597"/>
      <c r="E12" s="597"/>
      <c r="F12" s="597"/>
      <c r="G12" s="312">
        <f>-'CASO N° 9'!G30</f>
        <v>-30000000</v>
      </c>
      <c r="H12" s="313"/>
      <c r="I12" s="293"/>
      <c r="J12" s="299"/>
      <c r="K12" s="10"/>
      <c r="L12" s="300"/>
    </row>
    <row r="13" spans="1:12" ht="18" customHeight="1">
      <c r="A13" s="6"/>
      <c r="B13" s="6"/>
      <c r="C13" s="596" t="s">
        <v>409</v>
      </c>
      <c r="D13" s="597"/>
      <c r="E13" s="597"/>
      <c r="F13" s="597"/>
      <c r="G13" s="312">
        <f>-'CASO N° 9'!G31</f>
        <v>-450000</v>
      </c>
      <c r="H13" s="313"/>
      <c r="I13" s="293"/>
      <c r="J13" s="299"/>
      <c r="K13" s="10"/>
      <c r="L13" s="300"/>
    </row>
    <row r="14" spans="1:12" ht="18" customHeight="1">
      <c r="A14" s="6"/>
      <c r="B14" s="6"/>
      <c r="C14" s="596" t="s">
        <v>417</v>
      </c>
      <c r="D14" s="597"/>
      <c r="E14" s="597"/>
      <c r="F14" s="597"/>
      <c r="G14" s="312">
        <v>-4000000</v>
      </c>
      <c r="H14" s="313"/>
      <c r="I14" s="293"/>
      <c r="J14" s="299"/>
      <c r="K14" s="10"/>
      <c r="L14" s="300"/>
    </row>
    <row r="15" spans="1:12" ht="18">
      <c r="A15" s="6"/>
      <c r="B15" s="6"/>
      <c r="C15" s="598"/>
      <c r="D15" s="593"/>
      <c r="E15" s="593"/>
      <c r="F15" s="593"/>
      <c r="G15" s="593"/>
      <c r="H15" s="313"/>
      <c r="I15" s="293"/>
      <c r="J15" s="299"/>
      <c r="K15" s="10"/>
      <c r="L15" s="9"/>
    </row>
    <row r="16" spans="1:12" ht="18">
      <c r="A16" s="6"/>
      <c r="B16" s="6"/>
      <c r="C16" s="586" t="s">
        <v>400</v>
      </c>
      <c r="D16" s="587"/>
      <c r="E16" s="587"/>
      <c r="F16" s="587"/>
      <c r="G16" s="587"/>
      <c r="H16" s="313"/>
      <c r="I16" s="293"/>
      <c r="J16" s="299"/>
      <c r="K16" s="10"/>
      <c r="L16" s="9"/>
    </row>
    <row r="17" spans="1:12" ht="18">
      <c r="A17" s="6"/>
      <c r="B17" s="6"/>
      <c r="C17" s="301"/>
      <c r="D17" s="316"/>
      <c r="E17" s="316"/>
      <c r="F17" s="316"/>
      <c r="G17" s="316"/>
      <c r="H17" s="313"/>
      <c r="I17" s="293"/>
      <c r="J17" s="299"/>
      <c r="K17" s="10"/>
      <c r="L17" s="9"/>
    </row>
    <row r="18" spans="1:12" ht="18" customHeight="1">
      <c r="A18" s="6"/>
      <c r="B18" s="6"/>
      <c r="C18" s="598" t="s">
        <v>460</v>
      </c>
      <c r="D18" s="593"/>
      <c r="E18" s="593"/>
      <c r="F18" s="593"/>
      <c r="G18" s="312">
        <f>'CASO N° 9'!G26+'RESP. A)'!G15</f>
        <v>4720000</v>
      </c>
      <c r="H18" s="313"/>
      <c r="I18" s="293"/>
      <c r="J18" s="299"/>
      <c r="K18" s="10"/>
      <c r="L18" s="9"/>
    </row>
    <row r="19" spans="1:12" ht="18">
      <c r="A19" s="6"/>
      <c r="B19" s="6"/>
      <c r="C19" s="598"/>
      <c r="D19" s="593"/>
      <c r="E19" s="593"/>
      <c r="F19" s="593"/>
      <c r="G19" s="593"/>
      <c r="H19" s="314"/>
      <c r="I19" s="293"/>
      <c r="J19" s="299"/>
      <c r="K19" s="10"/>
      <c r="L19" s="9"/>
    </row>
    <row r="20" spans="1:12" ht="18">
      <c r="A20" s="6"/>
      <c r="B20" s="6"/>
      <c r="C20" s="586" t="s">
        <v>401</v>
      </c>
      <c r="D20" s="587"/>
      <c r="E20" s="587"/>
      <c r="F20" s="587"/>
      <c r="G20" s="311">
        <f>SUM(C11:G18)</f>
        <v>-34230000</v>
      </c>
      <c r="H20" s="314"/>
      <c r="I20" s="293"/>
      <c r="J20" s="299"/>
      <c r="K20" s="10"/>
      <c r="L20" s="9"/>
    </row>
    <row r="21" spans="1:12" ht="18">
      <c r="A21" s="6"/>
      <c r="B21" s="6"/>
      <c r="C21" s="302"/>
      <c r="D21" s="42"/>
      <c r="E21" s="42"/>
      <c r="F21" s="42"/>
      <c r="G21" s="39"/>
      <c r="H21" s="314"/>
      <c r="I21" s="293"/>
      <c r="J21" s="299"/>
      <c r="K21" s="10"/>
      <c r="L21" s="9"/>
    </row>
    <row r="22" spans="1:12" ht="18">
      <c r="A22" s="6"/>
      <c r="B22" s="6"/>
      <c r="C22" s="604" t="s">
        <v>451</v>
      </c>
      <c r="D22" s="605"/>
      <c r="E22" s="605"/>
      <c r="F22" s="605"/>
      <c r="G22" s="605"/>
      <c r="H22" s="324">
        <f>H7+G20</f>
        <v>230660000</v>
      </c>
      <c r="I22" s="319"/>
      <c r="J22" s="299"/>
      <c r="K22" s="10"/>
      <c r="L22" s="9"/>
    </row>
    <row r="23" spans="1:12" ht="18">
      <c r="A23" s="6"/>
      <c r="B23" s="6"/>
      <c r="C23" s="296"/>
      <c r="D23" s="39"/>
      <c r="E23" s="39"/>
      <c r="F23" s="39"/>
      <c r="G23" s="39"/>
      <c r="H23" s="33"/>
      <c r="I23" s="293"/>
      <c r="J23" s="303"/>
      <c r="K23" s="10"/>
      <c r="L23" s="9"/>
    </row>
    <row r="24" spans="1:12" ht="18">
      <c r="A24" s="6"/>
      <c r="B24" s="6"/>
      <c r="C24" s="586" t="s">
        <v>400</v>
      </c>
      <c r="D24" s="593"/>
      <c r="E24" s="593"/>
      <c r="F24" s="593"/>
      <c r="G24" s="593"/>
      <c r="H24" s="33"/>
      <c r="I24" s="293"/>
      <c r="J24" s="123"/>
    </row>
    <row r="25" spans="1:12" ht="18">
      <c r="A25" s="6"/>
      <c r="B25" s="6"/>
      <c r="C25" s="301"/>
      <c r="D25" s="42"/>
      <c r="E25" s="42"/>
      <c r="F25" s="42"/>
      <c r="G25" s="42"/>
      <c r="H25" s="33"/>
      <c r="I25" s="293"/>
      <c r="J25" s="123"/>
    </row>
    <row r="26" spans="1:12" ht="18">
      <c r="A26" s="6"/>
      <c r="B26" s="6"/>
      <c r="C26" s="586" t="s">
        <v>402</v>
      </c>
      <c r="D26" s="593"/>
      <c r="E26" s="593"/>
      <c r="F26" s="593"/>
      <c r="G26" s="42"/>
      <c r="H26" s="33"/>
      <c r="I26" s="293"/>
      <c r="J26" s="123"/>
    </row>
    <row r="27" spans="1:12" ht="18">
      <c r="A27" s="6"/>
      <c r="B27" s="6"/>
      <c r="C27" s="301"/>
      <c r="D27" s="42"/>
      <c r="E27" s="42"/>
      <c r="F27" s="42"/>
      <c r="G27" s="42"/>
      <c r="H27" s="33"/>
      <c r="I27" s="293"/>
      <c r="J27" s="123"/>
    </row>
    <row r="28" spans="1:12" ht="17.25" customHeight="1">
      <c r="A28" s="6"/>
      <c r="B28" s="6"/>
      <c r="C28" s="606" t="s">
        <v>264</v>
      </c>
      <c r="D28" s="607"/>
      <c r="E28" s="607"/>
      <c r="F28" s="607"/>
      <c r="G28" s="607"/>
      <c r="H28" s="315">
        <f>-'CASO N° 9'!H35</f>
        <v>-2400000</v>
      </c>
      <c r="I28" s="293"/>
      <c r="J28" s="123"/>
    </row>
    <row r="29" spans="1:12" ht="17.25" customHeight="1">
      <c r="A29" s="6"/>
      <c r="B29" s="6"/>
      <c r="C29" s="606" t="s">
        <v>265</v>
      </c>
      <c r="D29" s="607"/>
      <c r="E29" s="607"/>
      <c r="F29" s="607"/>
      <c r="G29" s="607"/>
      <c r="H29" s="315">
        <f>-'CASO N° 9'!H36</f>
        <v>-440000</v>
      </c>
      <c r="I29" s="293"/>
      <c r="J29" s="123"/>
    </row>
    <row r="30" spans="1:12" ht="17.25" customHeight="1">
      <c r="A30" s="6"/>
      <c r="B30" s="6"/>
      <c r="C30" s="606" t="s">
        <v>266</v>
      </c>
      <c r="D30" s="607"/>
      <c r="E30" s="607"/>
      <c r="F30" s="607"/>
      <c r="G30" s="607"/>
      <c r="H30" s="315">
        <f>-'CASO N° 9'!H37</f>
        <v>-91000000</v>
      </c>
      <c r="I30" s="293"/>
      <c r="J30" s="123"/>
    </row>
    <row r="31" spans="1:12" ht="17.25" customHeight="1">
      <c r="A31" s="6"/>
      <c r="B31" s="6"/>
      <c r="C31" s="606" t="s">
        <v>43</v>
      </c>
      <c r="D31" s="607"/>
      <c r="E31" s="607"/>
      <c r="F31" s="607"/>
      <c r="G31" s="607"/>
      <c r="H31" s="315">
        <f>-'CASO N° 9'!H39</f>
        <v>-300000</v>
      </c>
      <c r="I31" s="293"/>
      <c r="J31" s="123"/>
    </row>
    <row r="32" spans="1:12" ht="18">
      <c r="A32" s="6"/>
      <c r="B32" s="6"/>
      <c r="C32" s="606" t="s">
        <v>339</v>
      </c>
      <c r="D32" s="607"/>
      <c r="E32" s="607"/>
      <c r="F32" s="607"/>
      <c r="G32" s="607"/>
      <c r="H32" s="33">
        <f>-'CASO N° 9'!H40</f>
        <v>-15000000</v>
      </c>
      <c r="I32" s="293"/>
      <c r="J32" s="123"/>
    </row>
    <row r="33" spans="1:10" ht="18">
      <c r="A33" s="6"/>
      <c r="B33" s="6"/>
      <c r="C33" s="606" t="s">
        <v>410</v>
      </c>
      <c r="D33" s="607"/>
      <c r="E33" s="607"/>
      <c r="F33" s="607"/>
      <c r="G33" s="607"/>
      <c r="H33" s="33">
        <f>-4600000</f>
        <v>-4600000</v>
      </c>
      <c r="I33" s="293"/>
      <c r="J33" s="123"/>
    </row>
    <row r="34" spans="1:10" ht="18.75" thickBot="1">
      <c r="A34" s="6"/>
      <c r="B34" s="6"/>
      <c r="C34" s="327"/>
      <c r="D34" s="328"/>
      <c r="E34" s="328"/>
      <c r="F34" s="328"/>
      <c r="G34" s="328"/>
      <c r="H34" s="32"/>
      <c r="I34" s="293"/>
      <c r="J34" s="123"/>
    </row>
    <row r="35" spans="1:10" ht="18" customHeight="1" thickBot="1">
      <c r="A35" s="6"/>
      <c r="B35" s="6"/>
      <c r="C35" s="602" t="s">
        <v>487</v>
      </c>
      <c r="D35" s="603"/>
      <c r="E35" s="603"/>
      <c r="F35" s="603"/>
      <c r="G35" s="603"/>
      <c r="H35" s="329">
        <f>SUM(H22:H33)</f>
        <v>116920000</v>
      </c>
      <c r="I35" s="304"/>
      <c r="J35" s="123"/>
    </row>
    <row r="36" spans="1:10" s="8" customFormat="1" ht="14.25"/>
    <row r="37" spans="1:10" s="305" customFormat="1" ht="33" customHeight="1">
      <c r="C37" s="559" t="s">
        <v>633</v>
      </c>
      <c r="D37" s="560"/>
      <c r="E37" s="560"/>
      <c r="F37" s="560"/>
      <c r="G37" s="560"/>
      <c r="H37" s="560"/>
      <c r="I37" s="561"/>
    </row>
    <row r="38" spans="1:10" s="8" customFormat="1" ht="114" customHeight="1">
      <c r="C38" s="599" t="s">
        <v>458</v>
      </c>
      <c r="D38" s="600"/>
      <c r="E38" s="600"/>
      <c r="F38" s="600"/>
      <c r="G38" s="600"/>
      <c r="H38" s="600"/>
      <c r="I38" s="601"/>
    </row>
    <row r="39" spans="1:10" s="8" customFormat="1" ht="24.75" customHeight="1"/>
    <row r="40" spans="1:10" s="8" customFormat="1" ht="14.25"/>
    <row r="41" spans="1:10" s="8" customFormat="1" ht="14.25"/>
    <row r="42" spans="1:10" s="8" customFormat="1" ht="14.25"/>
    <row r="43" spans="1:10" s="8" customFormat="1" ht="14.25"/>
    <row r="44" spans="1:10" s="8" customFormat="1" ht="14.25"/>
    <row r="45" spans="1:10" s="8" customFormat="1" ht="14.25"/>
    <row r="46" spans="1:10" s="8" customFormat="1" ht="14.25"/>
    <row r="47" spans="1:10" s="8" customFormat="1" ht="14.25"/>
    <row r="48" spans="1:10" s="8" customFormat="1" ht="14.25"/>
    <row r="49" s="8" customFormat="1" ht="14.25"/>
    <row r="50" s="8" customFormat="1" ht="14.25"/>
    <row r="51" s="8" customFormat="1" ht="14.25"/>
    <row r="52" s="8" customFormat="1" ht="14.25"/>
    <row r="53" s="8" customFormat="1" ht="14.25"/>
    <row r="54" s="8" customFormat="1" ht="14.25"/>
    <row r="55" s="8" customFormat="1" ht="14.25"/>
    <row r="56" s="8" customFormat="1" ht="14.25"/>
    <row r="57" s="8" customFormat="1" ht="14.25"/>
    <row r="58" s="8" customFormat="1" ht="14.25"/>
    <row r="59" s="8" customFormat="1" ht="14.25"/>
    <row r="60" s="8" customFormat="1" ht="14.25"/>
    <row r="61" s="8" customFormat="1" ht="14.25"/>
    <row r="62" s="8" customFormat="1" ht="14.25"/>
    <row r="63" s="8" customFormat="1" ht="14.25"/>
    <row r="64" s="8" customFormat="1" ht="14.25"/>
    <row r="65" s="8" customFormat="1" ht="14.25"/>
    <row r="66" s="8" customFormat="1" ht="14.25"/>
    <row r="67" s="8" customFormat="1" ht="14.25"/>
    <row r="68" s="8" customFormat="1" ht="14.25"/>
    <row r="69" s="8" customFormat="1" ht="14.25"/>
    <row r="70" s="8" customFormat="1" ht="14.25"/>
    <row r="71" s="8" customFormat="1" ht="14.25"/>
    <row r="72" s="8" customFormat="1" ht="14.25"/>
    <row r="73" s="8" customFormat="1" ht="14.25"/>
    <row r="74" s="8" customFormat="1" ht="14.25"/>
    <row r="75" s="8" customFormat="1" ht="14.25"/>
    <row r="76" s="8" customFormat="1" ht="14.25"/>
    <row r="77" s="8" customFormat="1" ht="14.25"/>
    <row r="78" s="8" customFormat="1" ht="14.25"/>
    <row r="79" s="8" customFormat="1" ht="14.25"/>
    <row r="80" s="8" customFormat="1" ht="14.25"/>
    <row r="81" spans="9:9" s="8" customFormat="1" ht="14.25"/>
    <row r="82" spans="9:9" s="8" customFormat="1" ht="14.25"/>
    <row r="83" spans="9:9" s="8" customFormat="1" ht="14.25"/>
    <row r="84" spans="9:9" s="8" customFormat="1" ht="14.25"/>
    <row r="85" spans="9:9" s="8" customFormat="1" ht="14.25"/>
    <row r="86" spans="9:9" s="8" customFormat="1" ht="14.25"/>
    <row r="87" spans="9:9" s="8" customFormat="1" ht="14.25"/>
    <row r="88" spans="9:9" s="8" customFormat="1" ht="14.25"/>
    <row r="89" spans="9:9" s="8" customFormat="1" ht="14.25"/>
    <row r="90" spans="9:9" s="7" customFormat="1" ht="14.25">
      <c r="I90" s="8"/>
    </row>
    <row r="91" spans="9:9" s="7" customFormat="1" ht="14.25">
      <c r="I91" s="8"/>
    </row>
    <row r="92" spans="9:9" s="7" customFormat="1" ht="14.25">
      <c r="I92" s="8"/>
    </row>
    <row r="93" spans="9:9" s="7" customFormat="1" ht="14.25">
      <c r="I93" s="8"/>
    </row>
  </sheetData>
  <mergeCells count="25">
    <mergeCell ref="C38:I38"/>
    <mergeCell ref="C35:G35"/>
    <mergeCell ref="C37:I37"/>
    <mergeCell ref="C22:G22"/>
    <mergeCell ref="C24:G24"/>
    <mergeCell ref="C26:F26"/>
    <mergeCell ref="C28:G28"/>
    <mergeCell ref="C29:G29"/>
    <mergeCell ref="C30:G30"/>
    <mergeCell ref="C31:G31"/>
    <mergeCell ref="C32:G32"/>
    <mergeCell ref="C33:G33"/>
    <mergeCell ref="C20:F20"/>
    <mergeCell ref="C3:I3"/>
    <mergeCell ref="C5:D5"/>
    <mergeCell ref="C7:G7"/>
    <mergeCell ref="C10:F10"/>
    <mergeCell ref="C11:F11"/>
    <mergeCell ref="C12:F12"/>
    <mergeCell ref="C13:F13"/>
    <mergeCell ref="C15:G15"/>
    <mergeCell ref="C16:G16"/>
    <mergeCell ref="C18:F18"/>
    <mergeCell ref="C19:G19"/>
    <mergeCell ref="C14:F14"/>
  </mergeCells>
  <pageMargins left="0.7" right="0.7" top="0.75" bottom="0.75" header="0.3" footer="0.3"/>
  <pageSetup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A3EFD-0156-4F21-B15E-AF692791E796}">
  <sheetPr>
    <tabColor theme="0"/>
    <pageSetUpPr fitToPage="1"/>
  </sheetPr>
  <dimension ref="B1:R39"/>
  <sheetViews>
    <sheetView zoomScaleNormal="100" workbookViewId="0">
      <selection activeCell="I13" sqref="I13"/>
    </sheetView>
  </sheetViews>
  <sheetFormatPr baseColWidth="10" defaultRowHeight="12.75"/>
  <cols>
    <col min="1" max="2" width="11.42578125" style="123"/>
    <col min="3" max="3" width="19.28515625" style="123" customWidth="1"/>
    <col min="4" max="4" width="16.5703125" style="123" customWidth="1"/>
    <col min="5" max="5" width="19" style="123" customWidth="1"/>
    <col min="6" max="6" width="17" style="123" customWidth="1"/>
    <col min="7" max="7" width="13.5703125" style="123" customWidth="1"/>
    <col min="8" max="8" width="27.42578125" style="123" customWidth="1"/>
    <col min="9" max="9" width="17.85546875" style="123" bestFit="1" customWidth="1"/>
    <col min="10" max="10" width="11.42578125" style="123"/>
    <col min="11" max="12" width="13.5703125" style="123" customWidth="1"/>
    <col min="13" max="13" width="11.42578125" style="123"/>
    <col min="14" max="14" width="14.7109375" style="123" customWidth="1"/>
    <col min="15" max="16384" width="11.42578125" style="123"/>
  </cols>
  <sheetData>
    <row r="1" spans="2:18" ht="13.5" thickBot="1"/>
    <row r="2" spans="2:18">
      <c r="B2" s="239"/>
      <c r="C2" s="240"/>
      <c r="D2" s="240"/>
      <c r="E2" s="240"/>
      <c r="F2" s="240"/>
      <c r="G2" s="240"/>
      <c r="H2" s="240"/>
      <c r="I2" s="240"/>
      <c r="J2" s="241"/>
      <c r="K2" s="196"/>
    </row>
    <row r="3" spans="2:18">
      <c r="B3" s="242"/>
      <c r="J3" s="243"/>
    </row>
    <row r="4" spans="2:18" ht="18">
      <c r="B4" s="242"/>
      <c r="C4" s="611" t="s">
        <v>243</v>
      </c>
      <c r="D4" s="611"/>
      <c r="J4" s="243"/>
    </row>
    <row r="5" spans="2:18" ht="18">
      <c r="B5" s="242"/>
      <c r="J5" s="243"/>
      <c r="K5" s="252"/>
      <c r="L5" s="252"/>
      <c r="M5" s="252"/>
      <c r="N5" s="252"/>
      <c r="O5" s="252"/>
      <c r="P5" s="252"/>
      <c r="Q5" s="252"/>
      <c r="R5" s="252"/>
    </row>
    <row r="6" spans="2:18" ht="18.75" customHeight="1">
      <c r="B6" s="242"/>
      <c r="C6" s="612" t="s">
        <v>488</v>
      </c>
      <c r="D6" s="613"/>
      <c r="E6" s="613"/>
      <c r="F6" s="613"/>
      <c r="G6" s="613"/>
      <c r="H6" s="613"/>
      <c r="J6" s="243"/>
    </row>
    <row r="7" spans="2:18">
      <c r="B7" s="242"/>
      <c r="J7" s="243"/>
    </row>
    <row r="8" spans="2:18" s="125" customFormat="1" ht="21.75" customHeight="1">
      <c r="B8" s="244"/>
      <c r="C8" s="608" t="s">
        <v>489</v>
      </c>
      <c r="D8" s="608"/>
      <c r="E8" s="608"/>
      <c r="F8" s="608"/>
      <c r="G8" s="609"/>
      <c r="H8" s="609"/>
      <c r="I8" s="322">
        <f>'RESP. B) '!H35</f>
        <v>116920000</v>
      </c>
      <c r="J8" s="246"/>
    </row>
    <row r="9" spans="2:18" s="125" customFormat="1" ht="18">
      <c r="B9" s="244"/>
      <c r="C9" s="247"/>
      <c r="D9" s="247"/>
      <c r="E9" s="247"/>
      <c r="F9" s="247"/>
      <c r="I9" s="245"/>
      <c r="J9" s="246"/>
      <c r="K9" s="126"/>
    </row>
    <row r="10" spans="2:18" s="125" customFormat="1" ht="20.25" customHeight="1">
      <c r="B10" s="244"/>
      <c r="C10" s="614" t="s">
        <v>490</v>
      </c>
      <c r="D10" s="615"/>
      <c r="E10" s="615"/>
      <c r="F10" s="615"/>
      <c r="G10" s="615"/>
      <c r="H10" s="615"/>
      <c r="I10" s="245">
        <f>-103400000</f>
        <v>-103400000</v>
      </c>
      <c r="J10" s="246"/>
      <c r="K10" s="126"/>
    </row>
    <row r="11" spans="2:18" s="125" customFormat="1" ht="20.25" customHeight="1">
      <c r="B11" s="244"/>
      <c r="C11" s="614" t="s">
        <v>418</v>
      </c>
      <c r="D11" s="615"/>
      <c r="E11" s="615"/>
      <c r="F11" s="615"/>
      <c r="G11" s="615"/>
      <c r="H11" s="615"/>
      <c r="I11" s="245">
        <f>30000000+'RESP. A)'!G14</f>
        <v>30690000</v>
      </c>
      <c r="J11" s="246"/>
      <c r="K11" s="126"/>
    </row>
    <row r="12" spans="2:18" s="125" customFormat="1" ht="18">
      <c r="B12" s="244"/>
      <c r="C12" s="247"/>
      <c r="D12" s="247"/>
      <c r="E12" s="247"/>
      <c r="F12" s="247"/>
      <c r="I12" s="245"/>
      <c r="J12" s="246"/>
      <c r="K12" s="126"/>
    </row>
    <row r="13" spans="2:18" s="125" customFormat="1" ht="18" customHeight="1">
      <c r="B13" s="244"/>
      <c r="C13" s="616" t="s">
        <v>491</v>
      </c>
      <c r="D13" s="616"/>
      <c r="E13" s="616"/>
      <c r="F13" s="616"/>
      <c r="G13" s="616"/>
      <c r="H13" s="616"/>
      <c r="I13" s="322">
        <f>SUM(I8:I11)</f>
        <v>44210000</v>
      </c>
      <c r="J13" s="246"/>
    </row>
    <row r="14" spans="2:18" ht="18.75" thickBot="1">
      <c r="B14" s="248"/>
      <c r="C14" s="249"/>
      <c r="D14" s="249"/>
      <c r="E14" s="249"/>
      <c r="F14" s="249"/>
      <c r="G14" s="250"/>
      <c r="H14" s="250"/>
      <c r="I14" s="250"/>
      <c r="J14" s="251"/>
      <c r="K14" s="124"/>
    </row>
    <row r="15" spans="2:18" ht="18">
      <c r="C15" s="39"/>
      <c r="D15" s="610"/>
      <c r="E15" s="610"/>
      <c r="F15" s="610"/>
      <c r="G15" s="610"/>
      <c r="H15" s="610"/>
      <c r="I15" s="124"/>
    </row>
    <row r="39" spans="4:8" ht="18">
      <c r="D39" s="197"/>
      <c r="E39" s="197"/>
      <c r="F39" s="197"/>
      <c r="G39" s="197"/>
      <c r="H39" s="197"/>
    </row>
  </sheetData>
  <mergeCells count="7">
    <mergeCell ref="C8:H8"/>
    <mergeCell ref="D15:H15"/>
    <mergeCell ref="C4:D4"/>
    <mergeCell ref="C6:H6"/>
    <mergeCell ref="C11:H11"/>
    <mergeCell ref="C10:H10"/>
    <mergeCell ref="C13:H13"/>
  </mergeCells>
  <pageMargins left="0.74803149606299213" right="0.74803149606299213" top="0.98425196850393704" bottom="0.98425196850393704" header="0" footer="0"/>
  <pageSetup scale="46" orientation="portrait" r:id="rId1"/>
  <headerFooter alignWithMargins="0"/>
  <colBreaks count="1" manualBreakCount="1">
    <brk id="10" max="56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EC2B6-FF2B-4AAA-90C3-8E6C82424EBF}">
  <sheetPr>
    <tabColor theme="0"/>
    <pageSetUpPr fitToPage="1"/>
  </sheetPr>
  <dimension ref="A3:Z49"/>
  <sheetViews>
    <sheetView topLeftCell="E19" zoomScale="77" zoomScaleNormal="77" workbookViewId="0">
      <selection activeCell="R7" sqref="R7:S18"/>
    </sheetView>
  </sheetViews>
  <sheetFormatPr baseColWidth="10" defaultRowHeight="12.75"/>
  <cols>
    <col min="1" max="1" width="1.7109375" style="123" customWidth="1"/>
    <col min="2" max="2" width="3.140625" style="123" customWidth="1"/>
    <col min="3" max="3" width="48.85546875" style="123" customWidth="1"/>
    <col min="4" max="4" width="22" style="123" customWidth="1"/>
    <col min="5" max="6" width="17.28515625" style="123" customWidth="1"/>
    <col min="7" max="7" width="25" style="123" customWidth="1"/>
    <col min="8" max="8" width="20.140625" style="123" customWidth="1"/>
    <col min="9" max="9" width="21.85546875" style="123" customWidth="1"/>
    <col min="10" max="10" width="14.85546875" style="123" customWidth="1"/>
    <col min="11" max="11" width="24.28515625" style="123" customWidth="1"/>
    <col min="12" max="12" width="19.42578125" style="123" customWidth="1"/>
    <col min="13" max="13" width="20.28515625" style="123" customWidth="1"/>
    <col min="14" max="14" width="25.5703125" style="123" customWidth="1"/>
    <col min="15" max="15" width="22.5703125" style="123" customWidth="1"/>
    <col min="16" max="16" width="25.28515625" style="123" customWidth="1"/>
    <col min="17" max="17" width="24.5703125" style="123" customWidth="1"/>
    <col min="18" max="18" width="21.42578125" style="123" customWidth="1"/>
    <col min="19" max="19" width="17" style="123" bestFit="1" customWidth="1"/>
    <col min="20" max="16384" width="11.42578125" style="123"/>
  </cols>
  <sheetData>
    <row r="3" spans="1:26">
      <c r="A3" s="172"/>
    </row>
    <row r="4" spans="1:26" ht="50.25" customHeight="1">
      <c r="B4" s="660" t="s">
        <v>448</v>
      </c>
      <c r="C4" s="660"/>
      <c r="D4" s="660"/>
      <c r="E4" s="660"/>
      <c r="F4" s="660"/>
      <c r="G4" s="660"/>
      <c r="H4" s="660"/>
      <c r="I4" s="660"/>
      <c r="J4" s="660"/>
      <c r="K4" s="194"/>
      <c r="L4" s="194"/>
      <c r="M4" s="194"/>
      <c r="N4" s="127"/>
      <c r="O4" s="127"/>
      <c r="P4" s="127"/>
      <c r="Q4" s="127"/>
      <c r="R4" s="127"/>
    </row>
    <row r="5" spans="1:26" ht="24" customHeight="1">
      <c r="B5" s="332"/>
      <c r="C5" s="333"/>
      <c r="D5" s="333"/>
      <c r="E5" s="333"/>
      <c r="F5" s="333"/>
      <c r="G5" s="333"/>
      <c r="H5" s="333"/>
      <c r="I5" s="333"/>
      <c r="J5" s="331"/>
      <c r="K5" s="331"/>
      <c r="L5" s="331"/>
      <c r="M5" s="331"/>
      <c r="N5" s="934" t="s">
        <v>643</v>
      </c>
      <c r="O5" s="934"/>
      <c r="P5" s="934"/>
      <c r="Q5" s="934"/>
      <c r="R5" s="127"/>
    </row>
    <row r="6" spans="1:26" ht="29.25" customHeight="1">
      <c r="B6" s="659" t="s">
        <v>245</v>
      </c>
      <c r="C6" s="659"/>
      <c r="D6" s="127"/>
      <c r="E6" s="127"/>
      <c r="F6" s="127"/>
      <c r="G6" s="127"/>
      <c r="H6" s="127"/>
      <c r="I6" s="128"/>
      <c r="J6" s="128"/>
      <c r="K6" s="128"/>
      <c r="L6" s="128"/>
      <c r="M6" s="128"/>
      <c r="N6" s="644"/>
      <c r="O6" s="644"/>
      <c r="P6" s="644"/>
      <c r="Q6" s="644"/>
      <c r="R6" s="171"/>
    </row>
    <row r="7" spans="1:26" ht="61.5" customHeight="1">
      <c r="B7" s="664"/>
      <c r="C7" s="664"/>
      <c r="D7" s="127"/>
      <c r="E7" s="127"/>
      <c r="F7" s="127"/>
      <c r="G7" s="127"/>
      <c r="H7" s="127"/>
      <c r="I7" s="127"/>
      <c r="J7" s="127"/>
      <c r="K7" s="127"/>
      <c r="L7" s="127"/>
      <c r="M7" s="128"/>
      <c r="N7" s="645" t="s">
        <v>293</v>
      </c>
      <c r="O7" s="632"/>
      <c r="P7" s="625" t="s">
        <v>294</v>
      </c>
      <c r="Q7" s="626"/>
      <c r="R7" s="622" t="s">
        <v>70</v>
      </c>
      <c r="T7" s="621"/>
      <c r="U7" s="621"/>
      <c r="V7" s="621"/>
      <c r="W7" s="621"/>
      <c r="X7" s="621"/>
      <c r="Y7" s="621"/>
      <c r="Z7" s="621"/>
    </row>
    <row r="8" spans="1:26" ht="21.75" customHeight="1">
      <c r="B8" s="627" t="s">
        <v>68</v>
      </c>
      <c r="C8" s="627"/>
      <c r="D8" s="627"/>
      <c r="E8" s="627"/>
      <c r="F8" s="627"/>
      <c r="G8" s="627"/>
      <c r="H8" s="663" t="s">
        <v>67</v>
      </c>
      <c r="I8" s="663" t="s">
        <v>66</v>
      </c>
      <c r="J8" s="627" t="s">
        <v>65</v>
      </c>
      <c r="K8" s="627" t="s">
        <v>64</v>
      </c>
      <c r="L8" s="627"/>
      <c r="M8" s="627"/>
      <c r="N8" s="627">
        <v>0.369863</v>
      </c>
      <c r="O8" s="627"/>
      <c r="P8" s="647"/>
      <c r="Q8" s="648"/>
      <c r="R8" s="623"/>
    </row>
    <row r="9" spans="1:26" ht="15" customHeight="1">
      <c r="B9" s="627"/>
      <c r="C9" s="627"/>
      <c r="D9" s="627"/>
      <c r="E9" s="627"/>
      <c r="F9" s="627"/>
      <c r="G9" s="627"/>
      <c r="H9" s="663"/>
      <c r="I9" s="663"/>
      <c r="J9" s="632"/>
      <c r="K9" s="627"/>
      <c r="L9" s="627"/>
      <c r="M9" s="627"/>
      <c r="N9" s="645" t="s">
        <v>292</v>
      </c>
      <c r="O9" s="632"/>
      <c r="P9" s="645" t="s">
        <v>63</v>
      </c>
      <c r="Q9" s="646"/>
      <c r="R9" s="623"/>
    </row>
    <row r="10" spans="1:26" ht="15" customHeight="1">
      <c r="B10" s="627"/>
      <c r="C10" s="627"/>
      <c r="D10" s="627"/>
      <c r="E10" s="627"/>
      <c r="F10" s="627"/>
      <c r="G10" s="627"/>
      <c r="H10" s="663"/>
      <c r="I10" s="663"/>
      <c r="J10" s="632"/>
      <c r="K10" s="627"/>
      <c r="L10" s="627"/>
      <c r="M10" s="627"/>
      <c r="N10" s="632"/>
      <c r="O10" s="632"/>
      <c r="P10" s="632"/>
      <c r="Q10" s="646"/>
      <c r="R10" s="623"/>
    </row>
    <row r="11" spans="1:26" ht="72.75" customHeight="1">
      <c r="B11" s="627"/>
      <c r="C11" s="627"/>
      <c r="D11" s="627"/>
      <c r="E11" s="627"/>
      <c r="F11" s="627"/>
      <c r="G11" s="627"/>
      <c r="H11" s="663"/>
      <c r="I11" s="663"/>
      <c r="J11" s="632"/>
      <c r="K11" s="334" t="s">
        <v>71</v>
      </c>
      <c r="L11" s="334" t="s">
        <v>62</v>
      </c>
      <c r="M11" s="334" t="s">
        <v>61</v>
      </c>
      <c r="N11" s="341" t="s">
        <v>295</v>
      </c>
      <c r="O11" s="341" t="s">
        <v>296</v>
      </c>
      <c r="P11" s="341" t="s">
        <v>295</v>
      </c>
      <c r="Q11" s="341" t="s">
        <v>296</v>
      </c>
      <c r="R11" s="624"/>
    </row>
    <row r="12" spans="1:26" s="125" customFormat="1" ht="23.25" customHeight="1">
      <c r="B12" s="661" t="s">
        <v>492</v>
      </c>
      <c r="C12" s="662"/>
      <c r="D12" s="662"/>
      <c r="E12" s="662"/>
      <c r="F12" s="662"/>
      <c r="G12" s="662"/>
      <c r="H12" s="342"/>
      <c r="I12" s="342"/>
      <c r="J12" s="343"/>
      <c r="K12" s="342"/>
      <c r="L12" s="344"/>
      <c r="M12" s="345"/>
      <c r="N12" s="346"/>
      <c r="O12" s="346"/>
      <c r="P12" s="347"/>
      <c r="Q12" s="348"/>
      <c r="R12" s="349"/>
      <c r="S12" s="173"/>
    </row>
    <row r="13" spans="1:26" s="125" customFormat="1" ht="22.5" customHeight="1">
      <c r="B13" s="636" t="s">
        <v>416</v>
      </c>
      <c r="C13" s="637"/>
      <c r="D13" s="637"/>
      <c r="E13" s="637"/>
      <c r="F13" s="637"/>
      <c r="G13" s="165">
        <v>3.4000000000000002E-2</v>
      </c>
      <c r="H13" s="166">
        <f>SUM(I13:M13)</f>
        <v>0</v>
      </c>
      <c r="I13" s="166">
        <f>ROUND(I12*G13,0)</f>
        <v>0</v>
      </c>
      <c r="J13" s="167"/>
      <c r="K13" s="166">
        <f>ROUND(K12*G13,0)</f>
        <v>0</v>
      </c>
      <c r="L13" s="168"/>
      <c r="M13" s="166">
        <f>ROUND(M12*G13,0)</f>
        <v>0</v>
      </c>
      <c r="N13" s="166"/>
      <c r="O13" s="167"/>
      <c r="P13" s="166"/>
      <c r="Q13" s="169"/>
      <c r="R13" s="166"/>
      <c r="S13" s="173"/>
    </row>
    <row r="14" spans="1:26" s="125" customFormat="1" ht="24" customHeight="1">
      <c r="B14" s="638" t="s">
        <v>493</v>
      </c>
      <c r="C14" s="639"/>
      <c r="D14" s="639"/>
      <c r="E14" s="639"/>
      <c r="F14" s="639"/>
      <c r="G14" s="640"/>
      <c r="H14" s="352">
        <f>H12+H13</f>
        <v>0</v>
      </c>
      <c r="I14" s="352">
        <f>I12+I13</f>
        <v>0</v>
      </c>
      <c r="J14" s="353"/>
      <c r="K14" s="352">
        <f>K12+K13</f>
        <v>0</v>
      </c>
      <c r="L14" s="354"/>
      <c r="M14" s="352">
        <f t="shared" ref="M14" si="0">M12+M13</f>
        <v>0</v>
      </c>
      <c r="N14" s="352"/>
      <c r="O14" s="353"/>
      <c r="P14" s="352"/>
      <c r="Q14" s="351"/>
      <c r="R14" s="350"/>
      <c r="S14" s="173"/>
      <c r="T14" s="194"/>
      <c r="U14" s="194"/>
      <c r="V14" s="194"/>
      <c r="W14" s="194"/>
      <c r="X14" s="194"/>
      <c r="Y14" s="194"/>
      <c r="Z14" s="194"/>
    </row>
    <row r="15" spans="1:26" s="125" customFormat="1" ht="24" customHeight="1">
      <c r="B15" s="138"/>
      <c r="C15" s="139"/>
      <c r="D15" s="139"/>
      <c r="E15" s="139"/>
      <c r="F15" s="139"/>
      <c r="G15" s="139"/>
      <c r="H15" s="129"/>
      <c r="I15" s="129"/>
      <c r="J15" s="130"/>
      <c r="K15" s="129"/>
      <c r="L15" s="131"/>
      <c r="M15" s="132"/>
      <c r="N15" s="133"/>
      <c r="O15" s="134"/>
      <c r="P15" s="135"/>
      <c r="Q15" s="131"/>
      <c r="R15" s="129"/>
      <c r="S15" s="173"/>
    </row>
    <row r="16" spans="1:26" s="125" customFormat="1" ht="19.5" customHeight="1">
      <c r="B16" s="642" t="s">
        <v>229</v>
      </c>
      <c r="C16" s="643"/>
      <c r="D16" s="629"/>
      <c r="E16" s="629"/>
      <c r="F16" s="629"/>
      <c r="G16" s="629"/>
      <c r="H16" s="129"/>
      <c r="I16" s="129"/>
      <c r="J16" s="130"/>
      <c r="K16" s="129"/>
      <c r="L16" s="131"/>
      <c r="M16" s="136"/>
      <c r="N16" s="133"/>
      <c r="O16" s="134"/>
      <c r="P16" s="135"/>
      <c r="Q16" s="131"/>
      <c r="R16" s="129"/>
      <c r="S16" s="173"/>
    </row>
    <row r="17" spans="2:19" s="125" customFormat="1" ht="12" customHeight="1">
      <c r="B17" s="642"/>
      <c r="C17" s="629"/>
      <c r="D17" s="629"/>
      <c r="E17" s="629"/>
      <c r="F17" s="629"/>
      <c r="G17" s="629"/>
      <c r="H17" s="129"/>
      <c r="I17" s="129"/>
      <c r="J17" s="130"/>
      <c r="K17" s="129"/>
      <c r="L17" s="131"/>
      <c r="M17" s="136"/>
      <c r="N17" s="133"/>
      <c r="O17" s="134"/>
      <c r="P17" s="135"/>
      <c r="Q17" s="131"/>
      <c r="R17" s="129"/>
      <c r="S17" s="173"/>
    </row>
    <row r="18" spans="2:19" s="125" customFormat="1" ht="23.25" customHeight="1">
      <c r="B18" s="642" t="s">
        <v>58</v>
      </c>
      <c r="C18" s="629"/>
      <c r="D18" s="629"/>
      <c r="E18" s="629"/>
      <c r="F18" s="629"/>
      <c r="G18" s="629"/>
      <c r="H18" s="129"/>
      <c r="I18" s="129"/>
      <c r="J18" s="130"/>
      <c r="K18" s="129"/>
      <c r="L18" s="131"/>
      <c r="M18" s="136"/>
      <c r="N18" s="133"/>
      <c r="O18" s="134"/>
      <c r="P18" s="135"/>
      <c r="Q18" s="131"/>
      <c r="R18" s="129"/>
      <c r="S18" s="173"/>
    </row>
    <row r="19" spans="2:19" s="125" customFormat="1" ht="20.25">
      <c r="B19" s="140"/>
      <c r="C19" s="141"/>
      <c r="D19" s="141"/>
      <c r="E19" s="141"/>
      <c r="F19" s="141"/>
      <c r="G19" s="141"/>
      <c r="H19" s="142"/>
      <c r="I19" s="142"/>
      <c r="J19" s="143"/>
      <c r="K19" s="142"/>
      <c r="L19" s="143"/>
      <c r="M19" s="142"/>
      <c r="N19" s="143"/>
      <c r="O19" s="144"/>
      <c r="P19" s="142"/>
      <c r="Q19" s="143"/>
      <c r="R19" s="142"/>
    </row>
    <row r="20" spans="2:19" s="125" customFormat="1" ht="20.25">
      <c r="B20" s="642" t="s">
        <v>230</v>
      </c>
      <c r="C20" s="643"/>
      <c r="D20" s="629"/>
      <c r="E20" s="629"/>
      <c r="F20" s="629"/>
      <c r="G20" s="629"/>
      <c r="H20" s="145"/>
      <c r="I20" s="145"/>
      <c r="J20" s="146"/>
      <c r="K20" s="145"/>
      <c r="L20" s="146"/>
      <c r="M20" s="145"/>
      <c r="N20" s="143"/>
      <c r="O20" s="144"/>
      <c r="P20" s="142"/>
      <c r="Q20" s="143"/>
      <c r="R20" s="142"/>
    </row>
    <row r="21" spans="2:19" s="125" customFormat="1" ht="24.75">
      <c r="B21" s="147"/>
      <c r="C21" s="148"/>
      <c r="D21" s="148"/>
      <c r="E21" s="149"/>
      <c r="F21" s="149"/>
      <c r="G21" s="149"/>
      <c r="H21" s="145"/>
      <c r="I21" s="145"/>
      <c r="J21" s="146"/>
      <c r="K21" s="145"/>
      <c r="L21" s="146"/>
      <c r="M21" s="145"/>
      <c r="N21" s="143"/>
      <c r="O21" s="144"/>
      <c r="P21" s="142"/>
      <c r="Q21" s="143"/>
      <c r="R21" s="142"/>
    </row>
    <row r="22" spans="2:19" s="125" customFormat="1" ht="20.25">
      <c r="B22" s="628" t="s">
        <v>231</v>
      </c>
      <c r="C22" s="629"/>
      <c r="D22" s="629"/>
      <c r="E22" s="629"/>
      <c r="F22" s="629"/>
      <c r="G22" s="629"/>
      <c r="H22" s="145">
        <f>I22+L22</f>
        <v>44210000</v>
      </c>
      <c r="I22" s="145">
        <f>'RESP. C)'!I13</f>
        <v>44210000</v>
      </c>
      <c r="J22" s="146"/>
      <c r="K22" s="145"/>
      <c r="L22" s="146"/>
      <c r="M22" s="145"/>
      <c r="N22" s="143"/>
      <c r="O22" s="144"/>
      <c r="P22" s="142"/>
      <c r="Q22" s="143"/>
      <c r="R22" s="142"/>
    </row>
    <row r="23" spans="2:19" s="125" customFormat="1" ht="20.25">
      <c r="B23" s="628" t="s">
        <v>232</v>
      </c>
      <c r="C23" s="629"/>
      <c r="D23" s="629"/>
      <c r="E23" s="629"/>
      <c r="F23" s="629"/>
      <c r="G23" s="641"/>
      <c r="H23" s="145"/>
      <c r="I23" s="145"/>
      <c r="J23" s="146"/>
      <c r="K23" s="145"/>
      <c r="L23" s="146"/>
      <c r="M23" s="145"/>
      <c r="N23" s="143"/>
      <c r="O23" s="144"/>
      <c r="P23" s="142"/>
      <c r="Q23" s="143"/>
      <c r="R23" s="142"/>
    </row>
    <row r="24" spans="2:19" s="125" customFormat="1" ht="20.25">
      <c r="B24" s="628" t="s">
        <v>233</v>
      </c>
      <c r="C24" s="629"/>
      <c r="D24" s="629"/>
      <c r="E24" s="629"/>
      <c r="F24" s="629"/>
      <c r="G24" s="629"/>
      <c r="H24" s="145"/>
      <c r="I24" s="145"/>
      <c r="J24" s="146"/>
      <c r="K24" s="145"/>
      <c r="L24" s="146"/>
      <c r="M24" s="145"/>
      <c r="N24" s="146"/>
      <c r="O24" s="150"/>
      <c r="P24" s="145"/>
      <c r="Q24" s="146"/>
      <c r="R24" s="145"/>
    </row>
    <row r="25" spans="2:19" s="125" customFormat="1" ht="24" customHeight="1">
      <c r="B25" s="628" t="s">
        <v>494</v>
      </c>
      <c r="C25" s="629"/>
      <c r="D25" s="629"/>
      <c r="E25" s="629"/>
      <c r="F25" s="629"/>
      <c r="G25" s="629"/>
      <c r="H25" s="145"/>
      <c r="I25" s="145"/>
      <c r="J25" s="146"/>
      <c r="K25" s="145"/>
      <c r="L25" s="146"/>
      <c r="M25" s="145"/>
      <c r="N25" s="142"/>
      <c r="O25" s="146">
        <f>'RESP. A)'!I32</f>
        <v>11969100</v>
      </c>
      <c r="P25" s="142"/>
      <c r="Q25" s="143"/>
      <c r="R25" s="142"/>
    </row>
    <row r="26" spans="2:19" s="125" customFormat="1" ht="20.25">
      <c r="B26" s="628" t="s">
        <v>495</v>
      </c>
      <c r="C26" s="629"/>
      <c r="D26" s="629"/>
      <c r="E26" s="629"/>
      <c r="F26" s="629"/>
      <c r="G26" s="641"/>
      <c r="H26" s="145"/>
      <c r="I26" s="145"/>
      <c r="J26" s="146"/>
      <c r="K26" s="145"/>
      <c r="L26" s="146"/>
      <c r="M26" s="145"/>
      <c r="N26" s="143"/>
      <c r="O26" s="256">
        <v>33333</v>
      </c>
      <c r="P26" s="142"/>
      <c r="Q26" s="143"/>
      <c r="R26" s="142"/>
    </row>
    <row r="27" spans="2:19" s="125" customFormat="1" ht="20.25">
      <c r="B27" s="138"/>
      <c r="C27" s="139"/>
      <c r="D27" s="139"/>
      <c r="E27" s="139"/>
      <c r="F27" s="139"/>
      <c r="G27" s="139"/>
      <c r="H27" s="145"/>
      <c r="I27" s="145"/>
      <c r="J27" s="146"/>
      <c r="K27" s="145"/>
      <c r="L27" s="146"/>
      <c r="M27" s="145"/>
      <c r="N27" s="143"/>
      <c r="O27" s="144"/>
      <c r="P27" s="142"/>
      <c r="Q27" s="143"/>
      <c r="R27" s="142"/>
    </row>
    <row r="28" spans="2:19" s="125" customFormat="1" ht="20.25">
      <c r="B28" s="633" t="s">
        <v>496</v>
      </c>
      <c r="C28" s="652"/>
      <c r="D28" s="652"/>
      <c r="E28" s="652"/>
      <c r="F28" s="652"/>
      <c r="G28" s="652"/>
      <c r="H28" s="355">
        <f>SUM(I28:M28)</f>
        <v>44210000</v>
      </c>
      <c r="I28" s="355">
        <f>SUM(I14:I27)</f>
        <v>44210000</v>
      </c>
      <c r="J28" s="355">
        <f t="shared" ref="J28:R28" si="1">SUM(J14:J27)</f>
        <v>0</v>
      </c>
      <c r="K28" s="355">
        <f t="shared" si="1"/>
        <v>0</v>
      </c>
      <c r="L28" s="355">
        <f t="shared" si="1"/>
        <v>0</v>
      </c>
      <c r="M28" s="355">
        <f t="shared" si="1"/>
        <v>0</v>
      </c>
      <c r="N28" s="355">
        <f t="shared" si="1"/>
        <v>0</v>
      </c>
      <c r="O28" s="355">
        <f>SUM(O14:O27)</f>
        <v>12002433</v>
      </c>
      <c r="P28" s="355">
        <f t="shared" si="1"/>
        <v>0</v>
      </c>
      <c r="Q28" s="355">
        <f t="shared" si="1"/>
        <v>0</v>
      </c>
      <c r="R28" s="330">
        <f t="shared" si="1"/>
        <v>0</v>
      </c>
    </row>
    <row r="29" spans="2:19" s="125" customFormat="1" ht="20.25">
      <c r="B29" s="151"/>
      <c r="C29" s="141"/>
      <c r="D29" s="141"/>
      <c r="E29" s="141"/>
      <c r="F29" s="141"/>
      <c r="G29" s="141"/>
      <c r="H29" s="145"/>
      <c r="I29" s="145"/>
      <c r="J29" s="146"/>
      <c r="K29" s="145"/>
      <c r="L29" s="143"/>
      <c r="M29" s="142"/>
      <c r="N29" s="143"/>
      <c r="O29" s="144"/>
      <c r="P29" s="142"/>
      <c r="Q29" s="143"/>
      <c r="R29" s="142"/>
    </row>
    <row r="30" spans="2:19" s="125" customFormat="1" ht="20.25">
      <c r="B30" s="151"/>
      <c r="C30" s="141"/>
      <c r="D30" s="141"/>
      <c r="E30" s="141"/>
      <c r="F30" s="141"/>
      <c r="G30" s="141"/>
      <c r="H30" s="145"/>
      <c r="I30" s="145"/>
      <c r="J30" s="146"/>
      <c r="K30" s="145"/>
      <c r="L30" s="143"/>
      <c r="M30" s="142"/>
      <c r="N30" s="143"/>
      <c r="O30" s="144"/>
      <c r="P30" s="142"/>
      <c r="Q30" s="143"/>
      <c r="R30" s="142"/>
    </row>
    <row r="31" spans="2:19" s="125" customFormat="1" ht="20.25">
      <c r="B31" s="152" t="s">
        <v>229</v>
      </c>
      <c r="C31" s="141"/>
      <c r="D31" s="141"/>
      <c r="E31" s="149"/>
      <c r="F31" s="149"/>
      <c r="G31" s="153"/>
      <c r="H31" s="145"/>
      <c r="I31" s="145"/>
      <c r="J31" s="146"/>
      <c r="K31" s="145"/>
      <c r="L31" s="143"/>
      <c r="M31" s="142"/>
      <c r="N31" s="143"/>
      <c r="O31" s="144"/>
      <c r="P31" s="142"/>
      <c r="Q31" s="143"/>
      <c r="R31" s="142"/>
    </row>
    <row r="32" spans="2:19" s="125" customFormat="1" ht="15" customHeight="1">
      <c r="B32" s="154"/>
      <c r="C32" s="139"/>
      <c r="D32" s="139"/>
      <c r="E32" s="139"/>
      <c r="F32" s="139"/>
      <c r="G32" s="139"/>
      <c r="H32" s="145"/>
      <c r="I32" s="145"/>
      <c r="J32" s="146"/>
      <c r="K32" s="145"/>
      <c r="L32" s="143"/>
      <c r="M32" s="142"/>
      <c r="N32" s="143"/>
      <c r="O32" s="144"/>
      <c r="P32" s="142"/>
      <c r="Q32" s="143"/>
      <c r="R32" s="142"/>
    </row>
    <row r="33" spans="2:22" s="125" customFormat="1" ht="18.75" customHeight="1">
      <c r="B33" s="657" t="s">
        <v>449</v>
      </c>
      <c r="C33" s="658"/>
      <c r="D33" s="658"/>
      <c r="E33" s="149"/>
      <c r="F33" s="149"/>
      <c r="G33" s="153"/>
      <c r="H33" s="145"/>
      <c r="I33" s="145"/>
      <c r="J33" s="507"/>
      <c r="K33" s="507"/>
      <c r="L33" s="507"/>
      <c r="M33" s="507"/>
      <c r="N33" s="507"/>
      <c r="O33" s="507"/>
      <c r="P33" s="507"/>
      <c r="Q33" s="142"/>
      <c r="R33" s="142"/>
      <c r="S33" s="126"/>
    </row>
    <row r="34" spans="2:22" s="125" customFormat="1" ht="18.75" customHeight="1">
      <c r="B34" s="151"/>
      <c r="C34" s="141"/>
      <c r="D34" s="141"/>
      <c r="E34" s="149"/>
      <c r="F34" s="149"/>
      <c r="G34" s="153"/>
      <c r="H34" s="145"/>
      <c r="I34" s="145"/>
      <c r="J34" s="145"/>
      <c r="K34" s="145"/>
      <c r="L34" s="142"/>
      <c r="M34" s="142"/>
      <c r="N34" s="142"/>
      <c r="O34" s="142"/>
      <c r="P34" s="142"/>
      <c r="Q34" s="142"/>
      <c r="R34" s="142"/>
    </row>
    <row r="35" spans="2:22" s="125" customFormat="1" ht="19.5" customHeight="1">
      <c r="B35" s="630" t="s">
        <v>419</v>
      </c>
      <c r="C35" s="653"/>
      <c r="D35" s="653"/>
      <c r="E35" s="653"/>
      <c r="F35" s="653"/>
      <c r="G35" s="654"/>
      <c r="H35" s="145">
        <f>I35</f>
        <v>-10230000</v>
      </c>
      <c r="I35" s="145">
        <f>ROUND(-10000000*1.023,0)</f>
        <v>-10230000</v>
      </c>
      <c r="J35" s="146"/>
      <c r="K35" s="145"/>
      <c r="L35" s="143"/>
      <c r="M35" s="142"/>
      <c r="N35" s="143"/>
      <c r="O35" s="144">
        <f>ROUND(I35*N8,0)</f>
        <v>-3783698</v>
      </c>
      <c r="P35" s="142"/>
      <c r="Q35" s="142"/>
      <c r="R35" s="142"/>
    </row>
    <row r="36" spans="2:22" s="125" customFormat="1" ht="20.25">
      <c r="B36" s="630" t="s">
        <v>420</v>
      </c>
      <c r="C36" s="631"/>
      <c r="D36" s="631"/>
      <c r="E36" s="631"/>
      <c r="F36" s="631"/>
      <c r="G36" s="631"/>
      <c r="H36" s="145">
        <f t="shared" ref="H36:H37" si="2">I36</f>
        <v>-10230000</v>
      </c>
      <c r="I36" s="145">
        <f>ROUND(-10000000*1.023,0)</f>
        <v>-10230000</v>
      </c>
      <c r="J36" s="617" t="s">
        <v>360</v>
      </c>
      <c r="K36" s="618"/>
      <c r="L36" s="618"/>
      <c r="M36" s="618"/>
      <c r="N36" s="618"/>
      <c r="O36" s="144">
        <f>ROUND(I36*N8,0)</f>
        <v>-3783698</v>
      </c>
      <c r="P36" s="507"/>
      <c r="Q36" s="507"/>
      <c r="R36" s="507"/>
      <c r="S36" s="193"/>
      <c r="T36" s="193"/>
      <c r="U36" s="193"/>
      <c r="V36" s="253"/>
    </row>
    <row r="37" spans="2:22" s="125" customFormat="1" ht="20.25">
      <c r="B37" s="630" t="s">
        <v>421</v>
      </c>
      <c r="C37" s="631"/>
      <c r="D37" s="631"/>
      <c r="E37" s="631"/>
      <c r="F37" s="631"/>
      <c r="G37" s="631"/>
      <c r="H37" s="145">
        <f t="shared" si="2"/>
        <v>-10230000</v>
      </c>
      <c r="I37" s="145">
        <f>ROUND(-10000000*1.023,0)</f>
        <v>-10230000</v>
      </c>
      <c r="J37" s="146"/>
      <c r="K37" s="145"/>
      <c r="L37" s="143"/>
      <c r="M37" s="142"/>
      <c r="N37" s="143"/>
      <c r="O37" s="144">
        <f>ROUND(I37*N8,0)</f>
        <v>-3783698</v>
      </c>
      <c r="P37" s="142"/>
      <c r="Q37" s="143"/>
      <c r="R37" s="142"/>
    </row>
    <row r="38" spans="2:22" s="125" customFormat="1" ht="20.25">
      <c r="B38" s="655"/>
      <c r="C38" s="656"/>
      <c r="D38" s="656"/>
      <c r="E38" s="656"/>
      <c r="F38" s="656"/>
      <c r="G38" s="656"/>
      <c r="H38" s="145"/>
      <c r="I38" s="145"/>
      <c r="J38" s="146"/>
      <c r="K38" s="145"/>
      <c r="L38" s="143"/>
      <c r="M38" s="142"/>
      <c r="N38" s="143"/>
      <c r="O38" s="144"/>
      <c r="P38" s="142"/>
      <c r="Q38" s="143"/>
      <c r="R38" s="142"/>
    </row>
    <row r="39" spans="2:22" s="125" customFormat="1" ht="20.25">
      <c r="B39" s="650" t="s">
        <v>450</v>
      </c>
      <c r="C39" s="651"/>
      <c r="D39" s="651"/>
      <c r="E39" s="651"/>
      <c r="F39" s="651"/>
      <c r="G39" s="651"/>
      <c r="H39" s="156"/>
      <c r="I39" s="156"/>
      <c r="J39" s="155"/>
      <c r="K39" s="156"/>
      <c r="L39" s="155"/>
      <c r="M39" s="156"/>
      <c r="N39" s="157"/>
      <c r="O39" s="159"/>
      <c r="P39" s="158"/>
      <c r="Q39" s="157"/>
      <c r="R39" s="158"/>
    </row>
    <row r="40" spans="2:22" s="125" customFormat="1" ht="20.25">
      <c r="B40" s="160"/>
      <c r="C40" s="161"/>
      <c r="D40" s="161"/>
      <c r="E40" s="161"/>
      <c r="F40" s="161"/>
      <c r="G40" s="161"/>
      <c r="H40" s="156"/>
      <c r="I40" s="156"/>
      <c r="J40" s="155"/>
      <c r="K40" s="156"/>
      <c r="L40" s="155"/>
      <c r="M40" s="156"/>
      <c r="N40" s="158"/>
      <c r="O40" s="162"/>
      <c r="P40" s="158"/>
      <c r="Q40" s="157"/>
      <c r="R40" s="158"/>
    </row>
    <row r="41" spans="2:22" s="125" customFormat="1" ht="20.25">
      <c r="B41" s="649" t="s">
        <v>289</v>
      </c>
      <c r="C41" s="631"/>
      <c r="D41" s="631"/>
      <c r="E41" s="631"/>
      <c r="F41" s="631"/>
      <c r="G41" s="631"/>
      <c r="H41" s="156"/>
      <c r="I41" s="156"/>
      <c r="J41" s="155"/>
      <c r="K41" s="156"/>
      <c r="L41" s="155"/>
      <c r="M41" s="156"/>
      <c r="N41" s="158"/>
      <c r="O41" s="170">
        <f>ROUND(-420000*0.369863,0)</f>
        <v>-155342</v>
      </c>
      <c r="P41" s="158"/>
      <c r="Q41" s="157"/>
      <c r="R41" s="158"/>
    </row>
    <row r="42" spans="2:22" s="125" customFormat="1" ht="20.25">
      <c r="B42" s="154"/>
      <c r="C42" s="164"/>
      <c r="D42" s="164"/>
      <c r="E42" s="164"/>
      <c r="F42" s="164"/>
      <c r="G42" s="164"/>
      <c r="H42" s="156"/>
      <c r="I42" s="156"/>
      <c r="J42" s="155"/>
      <c r="K42" s="156"/>
      <c r="L42" s="155"/>
      <c r="M42" s="156"/>
      <c r="N42" s="158"/>
      <c r="O42" s="163"/>
      <c r="P42" s="158"/>
      <c r="Q42" s="157"/>
      <c r="R42" s="158"/>
    </row>
    <row r="43" spans="2:22" s="125" customFormat="1" ht="20.25">
      <c r="B43" s="633" t="s">
        <v>221</v>
      </c>
      <c r="C43" s="634"/>
      <c r="D43" s="634"/>
      <c r="E43" s="634"/>
      <c r="F43" s="634"/>
      <c r="G43" s="635"/>
      <c r="H43" s="356">
        <f>SUM(H28:H42)</f>
        <v>13520000</v>
      </c>
      <c r="I43" s="356">
        <f>SUM(I28:I42)</f>
        <v>13520000</v>
      </c>
      <c r="J43" s="356">
        <f t="shared" ref="J43:R43" si="3">SUM(J28:J42)</f>
        <v>0</v>
      </c>
      <c r="K43" s="356">
        <f t="shared" si="3"/>
        <v>0</v>
      </c>
      <c r="L43" s="356">
        <f t="shared" si="3"/>
        <v>0</v>
      </c>
      <c r="M43" s="356">
        <f t="shared" si="3"/>
        <v>0</v>
      </c>
      <c r="N43" s="356">
        <f t="shared" si="3"/>
        <v>0</v>
      </c>
      <c r="O43" s="356">
        <f>SUM(O28:O42)</f>
        <v>495997</v>
      </c>
      <c r="P43" s="356">
        <f t="shared" si="3"/>
        <v>0</v>
      </c>
      <c r="Q43" s="356">
        <f t="shared" si="3"/>
        <v>0</v>
      </c>
      <c r="R43" s="356">
        <f t="shared" si="3"/>
        <v>0</v>
      </c>
    </row>
    <row r="44" spans="2:22" ht="14.25">
      <c r="B44" s="137"/>
      <c r="C44" s="137"/>
      <c r="D44" s="137"/>
      <c r="E44" s="137"/>
      <c r="F44" s="137"/>
      <c r="G44" s="137"/>
      <c r="H44" s="137"/>
      <c r="I44" s="137"/>
      <c r="J44" s="137"/>
      <c r="K44" s="137"/>
    </row>
    <row r="45" spans="2:22" ht="20.25">
      <c r="B45" s="137"/>
      <c r="C45" s="619" t="s">
        <v>351</v>
      </c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193"/>
    </row>
    <row r="46" spans="2:22" ht="74.25" customHeight="1">
      <c r="B46" s="137"/>
      <c r="C46" s="620" t="s">
        <v>630</v>
      </c>
      <c r="D46" s="620"/>
      <c r="E46" s="620"/>
      <c r="F46" s="620"/>
      <c r="G46" s="620"/>
      <c r="H46" s="620"/>
      <c r="I46" s="620"/>
      <c r="J46" s="620"/>
      <c r="K46" s="620"/>
      <c r="L46" s="620"/>
      <c r="M46" s="620"/>
      <c r="N46" s="620"/>
      <c r="O46" s="620"/>
      <c r="P46" s="620"/>
      <c r="Q46" s="620"/>
    </row>
    <row r="47" spans="2:22" ht="20.25">
      <c r="B47" s="137"/>
      <c r="C47" s="137"/>
      <c r="D47" s="137"/>
      <c r="E47" s="137"/>
      <c r="F47" s="137"/>
      <c r="G47" s="137"/>
      <c r="N47" s="128"/>
    </row>
    <row r="48" spans="2:22" ht="14.25">
      <c r="B48" s="137"/>
      <c r="C48" s="137"/>
      <c r="D48" s="137"/>
      <c r="E48" s="137"/>
      <c r="F48" s="137"/>
      <c r="G48" s="137"/>
    </row>
    <row r="49" spans="2:7" ht="14.25">
      <c r="B49" s="137"/>
      <c r="C49" s="137"/>
      <c r="D49" s="137"/>
      <c r="E49" s="137"/>
      <c r="F49" s="137"/>
      <c r="G49" s="137"/>
    </row>
  </sheetData>
  <mergeCells count="42">
    <mergeCell ref="N5:Q5"/>
    <mergeCell ref="B6:C6"/>
    <mergeCell ref="B4:J4"/>
    <mergeCell ref="B8:G11"/>
    <mergeCell ref="B12:G12"/>
    <mergeCell ref="H8:H11"/>
    <mergeCell ref="I8:I11"/>
    <mergeCell ref="B7:C7"/>
    <mergeCell ref="B41:G41"/>
    <mergeCell ref="B18:G18"/>
    <mergeCell ref="B17:G17"/>
    <mergeCell ref="B16:G16"/>
    <mergeCell ref="B39:G39"/>
    <mergeCell ref="B28:G28"/>
    <mergeCell ref="B35:G35"/>
    <mergeCell ref="B25:G25"/>
    <mergeCell ref="B38:G38"/>
    <mergeCell ref="B36:G36"/>
    <mergeCell ref="B26:G26"/>
    <mergeCell ref="B33:D33"/>
    <mergeCell ref="N6:Q6"/>
    <mergeCell ref="N9:O10"/>
    <mergeCell ref="P9:Q10"/>
    <mergeCell ref="P8:Q8"/>
    <mergeCell ref="N8:O8"/>
    <mergeCell ref="N7:O7"/>
    <mergeCell ref="J36:N36"/>
    <mergeCell ref="C45:Q45"/>
    <mergeCell ref="C46:Q46"/>
    <mergeCell ref="T7:Z7"/>
    <mergeCell ref="R7:R11"/>
    <mergeCell ref="P7:Q7"/>
    <mergeCell ref="K8:M10"/>
    <mergeCell ref="B22:G22"/>
    <mergeCell ref="B24:G24"/>
    <mergeCell ref="B37:G37"/>
    <mergeCell ref="J8:J11"/>
    <mergeCell ref="B43:G43"/>
    <mergeCell ref="B13:F13"/>
    <mergeCell ref="B14:G14"/>
    <mergeCell ref="B23:G23"/>
    <mergeCell ref="B20:G20"/>
  </mergeCells>
  <phoneticPr fontId="32" type="noConversion"/>
  <pageMargins left="0" right="0" top="0" bottom="0" header="0" footer="0"/>
  <pageSetup scale="28" orientation="landscape" horizont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ED1AA-67D4-4DEC-AAD8-8E2A47BF7C51}">
  <sheetPr>
    <pageSetUpPr fitToPage="1"/>
  </sheetPr>
  <dimension ref="B1:P116"/>
  <sheetViews>
    <sheetView topLeftCell="A72" workbookViewId="0">
      <selection activeCell="M93" sqref="M93"/>
    </sheetView>
  </sheetViews>
  <sheetFormatPr baseColWidth="10" defaultRowHeight="12.75"/>
  <cols>
    <col min="1" max="1" width="2" style="361" customWidth="1"/>
    <col min="2" max="2" width="5.7109375" style="363" customWidth="1"/>
    <col min="3" max="3" width="31.140625" style="361" customWidth="1"/>
    <col min="4" max="4" width="4.7109375" style="361" customWidth="1"/>
    <col min="5" max="5" width="25.42578125" style="361" customWidth="1"/>
    <col min="6" max="6" width="6.7109375" style="361" customWidth="1"/>
    <col min="7" max="7" width="42.5703125" style="361" customWidth="1"/>
    <col min="8" max="8" width="6.42578125" style="361" customWidth="1"/>
    <col min="9" max="9" width="13.28515625" style="361" customWidth="1"/>
    <col min="10" max="10" width="7.140625" style="361" customWidth="1"/>
    <col min="11" max="11" width="13.140625" style="361" customWidth="1"/>
    <col min="12" max="12" width="7.28515625" style="361" customWidth="1"/>
    <col min="13" max="13" width="12.85546875" style="364" customWidth="1"/>
    <col min="14" max="14" width="5.42578125" style="361" customWidth="1"/>
    <col min="15" max="15" width="14.28515625" style="365" customWidth="1"/>
    <col min="16" max="16" width="3.5703125" style="361" customWidth="1"/>
    <col min="17" max="17" width="1.42578125" style="361" customWidth="1"/>
    <col min="18" max="16384" width="11.42578125" style="361"/>
  </cols>
  <sheetData>
    <row r="1" spans="2:16" s="362" customFormat="1">
      <c r="B1" s="366"/>
      <c r="C1" s="367"/>
      <c r="D1" s="367"/>
      <c r="E1" s="368"/>
      <c r="F1" s="368"/>
      <c r="G1" s="368"/>
      <c r="H1" s="369"/>
      <c r="I1" s="369"/>
      <c r="J1" s="369"/>
      <c r="K1" s="369"/>
      <c r="L1" s="369"/>
      <c r="M1" s="370"/>
      <c r="N1" s="368"/>
      <c r="O1" s="665"/>
      <c r="P1" s="666"/>
    </row>
    <row r="2" spans="2:16" s="362" customFormat="1">
      <c r="B2" s="371"/>
      <c r="C2" s="368"/>
      <c r="D2" s="368"/>
      <c r="E2" s="368"/>
      <c r="F2" s="368"/>
      <c r="G2" s="372"/>
      <c r="H2" s="368"/>
      <c r="I2" s="368"/>
      <c r="J2" s="368"/>
      <c r="K2" s="368"/>
      <c r="L2" s="368"/>
      <c r="M2" s="373"/>
      <c r="N2" s="368"/>
      <c r="O2" s="667"/>
      <c r="P2" s="668"/>
    </row>
    <row r="3" spans="2:16" s="362" customFormat="1" ht="20.25">
      <c r="B3" s="371"/>
      <c r="C3" s="374" t="s">
        <v>244</v>
      </c>
      <c r="D3" s="374"/>
      <c r="E3" s="368"/>
      <c r="F3" s="368"/>
      <c r="G3" s="368"/>
      <c r="H3" s="368"/>
      <c r="I3" s="368"/>
      <c r="J3" s="368"/>
      <c r="K3" s="368"/>
      <c r="L3" s="368"/>
      <c r="M3" s="373"/>
      <c r="N3" s="368"/>
      <c r="O3" s="667"/>
      <c r="P3" s="668"/>
    </row>
    <row r="4" spans="2:16" s="362" customFormat="1" ht="13.5">
      <c r="B4" s="371"/>
      <c r="C4" s="368"/>
      <c r="D4" s="368"/>
      <c r="E4" s="368"/>
      <c r="F4" s="368"/>
      <c r="G4" s="368"/>
      <c r="H4" s="368"/>
      <c r="I4" s="372"/>
      <c r="J4" s="368"/>
      <c r="K4" s="375"/>
      <c r="L4" s="368"/>
      <c r="M4" s="373"/>
      <c r="N4" s="368"/>
      <c r="O4" s="667"/>
      <c r="P4" s="668"/>
    </row>
    <row r="5" spans="2:16" s="362" customFormat="1">
      <c r="B5" s="371"/>
      <c r="C5" s="368"/>
      <c r="D5" s="368"/>
      <c r="E5" s="368"/>
      <c r="F5" s="368"/>
      <c r="G5" s="368"/>
      <c r="H5" s="368"/>
      <c r="I5" s="368"/>
      <c r="J5" s="368"/>
      <c r="K5" s="368"/>
      <c r="L5" s="368"/>
      <c r="M5" s="373"/>
      <c r="N5" s="368"/>
      <c r="O5" s="667"/>
      <c r="P5" s="668"/>
    </row>
    <row r="6" spans="2:16" s="362" customFormat="1">
      <c r="B6" s="669" t="s">
        <v>497</v>
      </c>
      <c r="C6" s="670"/>
      <c r="D6" s="670"/>
      <c r="E6" s="670"/>
      <c r="F6" s="670"/>
      <c r="G6" s="670"/>
      <c r="H6" s="670"/>
      <c r="I6" s="670"/>
      <c r="J6" s="670"/>
      <c r="K6" s="670"/>
      <c r="L6" s="670"/>
      <c r="M6" s="670"/>
      <c r="N6" s="671"/>
      <c r="O6" s="376"/>
    </row>
    <row r="7" spans="2:16" s="362" customFormat="1" ht="13.5" thickBot="1">
      <c r="B7" s="377">
        <v>53</v>
      </c>
      <c r="C7" s="672" t="s">
        <v>498</v>
      </c>
      <c r="D7" s="673"/>
      <c r="E7" s="673"/>
      <c r="F7" s="673"/>
      <c r="G7" s="674"/>
      <c r="H7" s="675" t="s">
        <v>499</v>
      </c>
      <c r="I7" s="676"/>
      <c r="J7" s="675" t="s">
        <v>500</v>
      </c>
      <c r="K7" s="676"/>
      <c r="L7" s="378">
        <v>31</v>
      </c>
      <c r="M7" s="379"/>
      <c r="N7" s="380" t="s">
        <v>95</v>
      </c>
      <c r="O7" s="376"/>
    </row>
    <row r="8" spans="2:16" s="362" customFormat="1" ht="15.75">
      <c r="B8" s="381">
        <v>54</v>
      </c>
      <c r="C8" s="677" t="s">
        <v>501</v>
      </c>
      <c r="D8" s="677"/>
      <c r="E8" s="677"/>
      <c r="F8" s="677"/>
      <c r="G8" s="677"/>
      <c r="H8" s="382">
        <v>18</v>
      </c>
      <c r="I8" s="383"/>
      <c r="J8" s="382">
        <v>19</v>
      </c>
      <c r="K8" s="383"/>
      <c r="L8" s="382">
        <v>20</v>
      </c>
      <c r="M8" s="384"/>
      <c r="N8" s="385" t="s">
        <v>95</v>
      </c>
      <c r="O8" s="376"/>
    </row>
    <row r="9" spans="2:16" s="362" customFormat="1" ht="15.75">
      <c r="B9" s="386">
        <v>55</v>
      </c>
      <c r="C9" s="678" t="s">
        <v>340</v>
      </c>
      <c r="D9" s="678"/>
      <c r="E9" s="678"/>
      <c r="F9" s="678"/>
      <c r="G9" s="678"/>
      <c r="H9" s="387">
        <v>1109</v>
      </c>
      <c r="I9" s="388">
        <f>'RESP. A)'!I28</f>
        <v>44330000</v>
      </c>
      <c r="J9" s="387">
        <v>1111</v>
      </c>
      <c r="K9" s="388"/>
      <c r="L9" s="387">
        <v>1113</v>
      </c>
      <c r="M9" s="388">
        <f>'RESP. A)'!I32</f>
        <v>11969100</v>
      </c>
      <c r="N9" s="389" t="s">
        <v>95</v>
      </c>
      <c r="O9" s="376"/>
    </row>
    <row r="10" spans="2:16" s="362" customFormat="1" ht="15.75">
      <c r="B10" s="390">
        <v>56</v>
      </c>
      <c r="C10" s="679" t="s">
        <v>502</v>
      </c>
      <c r="D10" s="679"/>
      <c r="E10" s="679"/>
      <c r="F10" s="679"/>
      <c r="G10" s="679"/>
      <c r="H10" s="391">
        <v>1640</v>
      </c>
      <c r="I10" s="392"/>
      <c r="J10" s="391">
        <v>1641</v>
      </c>
      <c r="K10" s="392"/>
      <c r="L10" s="391">
        <v>1642</v>
      </c>
      <c r="M10" s="392"/>
      <c r="N10" s="393" t="s">
        <v>95</v>
      </c>
      <c r="O10" s="376"/>
    </row>
    <row r="11" spans="2:16" s="362" customFormat="1" ht="15.75">
      <c r="B11" s="680">
        <v>57</v>
      </c>
      <c r="C11" s="679" t="s">
        <v>503</v>
      </c>
      <c r="D11" s="679"/>
      <c r="E11" s="679"/>
      <c r="F11" s="679"/>
      <c r="G11" s="679"/>
      <c r="H11" s="391">
        <v>187</v>
      </c>
      <c r="I11" s="392"/>
      <c r="J11" s="391">
        <v>188</v>
      </c>
      <c r="K11" s="392"/>
      <c r="L11" s="391">
        <v>189</v>
      </c>
      <c r="M11" s="392"/>
      <c r="N11" s="681" t="s">
        <v>95</v>
      </c>
      <c r="O11" s="376"/>
    </row>
    <row r="12" spans="2:16" s="362" customFormat="1" ht="15.75">
      <c r="B12" s="680"/>
      <c r="C12" s="679" t="s">
        <v>504</v>
      </c>
      <c r="D12" s="679"/>
      <c r="E12" s="679"/>
      <c r="F12" s="679"/>
      <c r="G12" s="679"/>
      <c r="H12" s="391">
        <v>1924</v>
      </c>
      <c r="I12" s="392"/>
      <c r="J12" s="391">
        <v>1925</v>
      </c>
      <c r="K12" s="392"/>
      <c r="L12" s="391">
        <v>1926</v>
      </c>
      <c r="M12" s="394"/>
      <c r="N12" s="681"/>
      <c r="O12" s="376"/>
    </row>
    <row r="13" spans="2:16" s="362" customFormat="1" ht="15.75">
      <c r="B13" s="680"/>
      <c r="C13" s="679" t="s">
        <v>505</v>
      </c>
      <c r="D13" s="679"/>
      <c r="E13" s="679"/>
      <c r="F13" s="679"/>
      <c r="G13" s="679"/>
      <c r="H13" s="391">
        <v>1927</v>
      </c>
      <c r="I13" s="392"/>
      <c r="J13" s="682"/>
      <c r="K13" s="682"/>
      <c r="L13" s="391">
        <v>1928</v>
      </c>
      <c r="M13" s="394"/>
      <c r="N13" s="681"/>
      <c r="O13" s="376"/>
    </row>
    <row r="14" spans="2:16" s="362" customFormat="1" ht="15.75">
      <c r="B14" s="680"/>
      <c r="C14" s="679" t="s">
        <v>506</v>
      </c>
      <c r="D14" s="679"/>
      <c r="E14" s="679"/>
      <c r="F14" s="679"/>
      <c r="G14" s="679"/>
      <c r="H14" s="391">
        <v>1929</v>
      </c>
      <c r="I14" s="392"/>
      <c r="J14" s="682"/>
      <c r="K14" s="682"/>
      <c r="L14" s="391">
        <v>1930</v>
      </c>
      <c r="M14" s="394"/>
      <c r="N14" s="681"/>
      <c r="O14" s="376"/>
    </row>
    <row r="15" spans="2:16" s="362" customFormat="1" ht="15.75">
      <c r="B15" s="680"/>
      <c r="C15" s="679" t="s">
        <v>507</v>
      </c>
      <c r="D15" s="679"/>
      <c r="E15" s="679"/>
      <c r="F15" s="679"/>
      <c r="G15" s="679"/>
      <c r="H15" s="391">
        <v>1931</v>
      </c>
      <c r="I15" s="392"/>
      <c r="J15" s="682"/>
      <c r="K15" s="682"/>
      <c r="L15" s="391">
        <v>1932</v>
      </c>
      <c r="M15" s="394"/>
      <c r="N15" s="681"/>
      <c r="O15" s="376"/>
    </row>
    <row r="16" spans="2:16" s="362" customFormat="1" ht="15.75">
      <c r="B16" s="680">
        <v>58</v>
      </c>
      <c r="C16" s="679" t="s">
        <v>508</v>
      </c>
      <c r="D16" s="679"/>
      <c r="E16" s="679"/>
      <c r="F16" s="679"/>
      <c r="G16" s="679"/>
      <c r="H16" s="391">
        <v>1037</v>
      </c>
      <c r="I16" s="392"/>
      <c r="J16" s="391">
        <v>1038</v>
      </c>
      <c r="K16" s="392"/>
      <c r="L16" s="391">
        <v>1039</v>
      </c>
      <c r="M16" s="392"/>
      <c r="N16" s="393" t="s">
        <v>95</v>
      </c>
      <c r="O16" s="376"/>
    </row>
    <row r="17" spans="2:15" s="362" customFormat="1" ht="15.75">
      <c r="B17" s="680"/>
      <c r="C17" s="679" t="s">
        <v>509</v>
      </c>
      <c r="D17" s="679"/>
      <c r="E17" s="679"/>
      <c r="F17" s="679"/>
      <c r="G17" s="679"/>
      <c r="H17" s="391">
        <v>1892</v>
      </c>
      <c r="I17" s="392"/>
      <c r="J17" s="391">
        <v>1893</v>
      </c>
      <c r="K17" s="392"/>
      <c r="L17" s="391">
        <v>1894</v>
      </c>
      <c r="M17" s="392"/>
      <c r="N17" s="393" t="s">
        <v>95</v>
      </c>
      <c r="O17" s="376"/>
    </row>
    <row r="18" spans="2:15" s="362" customFormat="1" ht="15.75">
      <c r="B18" s="680"/>
      <c r="C18" s="679" t="s">
        <v>422</v>
      </c>
      <c r="D18" s="679"/>
      <c r="E18" s="679"/>
      <c r="F18" s="679"/>
      <c r="G18" s="679"/>
      <c r="H18" s="391">
        <v>1895</v>
      </c>
      <c r="I18" s="392"/>
      <c r="J18" s="683"/>
      <c r="K18" s="683"/>
      <c r="L18" s="391">
        <v>1897</v>
      </c>
      <c r="M18" s="392"/>
      <c r="N18" s="393" t="s">
        <v>95</v>
      </c>
      <c r="O18" s="376"/>
    </row>
    <row r="19" spans="2:15" s="362" customFormat="1" ht="15.75">
      <c r="B19" s="680"/>
      <c r="C19" s="679" t="s">
        <v>423</v>
      </c>
      <c r="D19" s="679"/>
      <c r="E19" s="679"/>
      <c r="F19" s="679"/>
      <c r="G19" s="679"/>
      <c r="H19" s="391">
        <v>1898</v>
      </c>
      <c r="I19" s="392"/>
      <c r="J19" s="391">
        <v>1899</v>
      </c>
      <c r="K19" s="392"/>
      <c r="L19" s="391">
        <v>1900</v>
      </c>
      <c r="M19" s="392"/>
      <c r="N19" s="393" t="s">
        <v>95</v>
      </c>
      <c r="O19" s="376"/>
    </row>
    <row r="20" spans="2:15" s="362" customFormat="1" ht="15.75" customHeight="1">
      <c r="B20" s="680"/>
      <c r="C20" s="679" t="s">
        <v>424</v>
      </c>
      <c r="D20" s="679"/>
      <c r="E20" s="679"/>
      <c r="F20" s="679"/>
      <c r="G20" s="679"/>
      <c r="H20" s="391">
        <v>1901</v>
      </c>
      <c r="I20" s="392"/>
      <c r="J20" s="391">
        <v>1902</v>
      </c>
      <c r="K20" s="392"/>
      <c r="L20" s="391">
        <v>1903</v>
      </c>
      <c r="M20" s="392"/>
      <c r="N20" s="393" t="s">
        <v>95</v>
      </c>
      <c r="O20" s="376"/>
    </row>
    <row r="21" spans="2:15" s="362" customFormat="1" ht="15.75">
      <c r="B21" s="680"/>
      <c r="C21" s="679" t="s">
        <v>425</v>
      </c>
      <c r="D21" s="679"/>
      <c r="E21" s="679"/>
      <c r="F21" s="679"/>
      <c r="G21" s="679"/>
      <c r="H21" s="391">
        <v>1912</v>
      </c>
      <c r="I21" s="392"/>
      <c r="J21" s="391">
        <v>1918</v>
      </c>
      <c r="K21" s="392"/>
      <c r="L21" s="391">
        <v>1913</v>
      </c>
      <c r="M21" s="392"/>
      <c r="N21" s="393" t="s">
        <v>95</v>
      </c>
      <c r="O21" s="376"/>
    </row>
    <row r="22" spans="2:15" s="362" customFormat="1" ht="15.75">
      <c r="B22" s="390">
        <v>59</v>
      </c>
      <c r="C22" s="679" t="s">
        <v>510</v>
      </c>
      <c r="D22" s="679"/>
      <c r="E22" s="679"/>
      <c r="F22" s="679"/>
      <c r="G22" s="679"/>
      <c r="H22" s="391">
        <v>77</v>
      </c>
      <c r="I22" s="392"/>
      <c r="J22" s="391">
        <v>74</v>
      </c>
      <c r="K22" s="392"/>
      <c r="L22" s="391">
        <v>79</v>
      </c>
      <c r="M22" s="392"/>
      <c r="N22" s="393" t="s">
        <v>95</v>
      </c>
      <c r="O22" s="376"/>
    </row>
    <row r="23" spans="2:15" s="362" customFormat="1" ht="15.75">
      <c r="B23" s="390">
        <v>60</v>
      </c>
      <c r="C23" s="679" t="s">
        <v>511</v>
      </c>
      <c r="D23" s="679"/>
      <c r="E23" s="679"/>
      <c r="F23" s="679"/>
      <c r="G23" s="679"/>
      <c r="H23" s="391">
        <v>1040</v>
      </c>
      <c r="I23" s="392"/>
      <c r="J23" s="682"/>
      <c r="K23" s="682"/>
      <c r="L23" s="391">
        <v>1041</v>
      </c>
      <c r="M23" s="392"/>
      <c r="N23" s="393" t="s">
        <v>95</v>
      </c>
      <c r="O23" s="376"/>
    </row>
    <row r="24" spans="2:15" s="362" customFormat="1" ht="15.75">
      <c r="B24" s="390">
        <v>61</v>
      </c>
      <c r="C24" s="679" t="s">
        <v>512</v>
      </c>
      <c r="D24" s="679"/>
      <c r="E24" s="679"/>
      <c r="F24" s="679"/>
      <c r="G24" s="679"/>
      <c r="H24" s="682"/>
      <c r="I24" s="682"/>
      <c r="J24" s="682"/>
      <c r="K24" s="682"/>
      <c r="L24" s="391">
        <v>1042</v>
      </c>
      <c r="M24" s="392"/>
      <c r="N24" s="393" t="s">
        <v>95</v>
      </c>
      <c r="O24" s="376"/>
    </row>
    <row r="25" spans="2:15" s="362" customFormat="1" ht="15.75">
      <c r="B25" s="390">
        <v>62</v>
      </c>
      <c r="C25" s="679" t="s">
        <v>513</v>
      </c>
      <c r="D25" s="679"/>
      <c r="E25" s="679"/>
      <c r="F25" s="679"/>
      <c r="G25" s="679"/>
      <c r="H25" s="391">
        <v>824</v>
      </c>
      <c r="I25" s="392"/>
      <c r="J25" s="682"/>
      <c r="K25" s="682"/>
      <c r="L25" s="391">
        <v>825</v>
      </c>
      <c r="M25" s="392"/>
      <c r="N25" s="681" t="s">
        <v>95</v>
      </c>
      <c r="O25" s="376"/>
    </row>
    <row r="26" spans="2:15" s="362" customFormat="1" ht="15">
      <c r="B26" s="684">
        <v>63</v>
      </c>
      <c r="C26" s="679" t="s">
        <v>514</v>
      </c>
      <c r="D26" s="679"/>
      <c r="E26" s="679"/>
      <c r="F26" s="679"/>
      <c r="G26" s="679"/>
      <c r="H26" s="682"/>
      <c r="I26" s="682"/>
      <c r="J26" s="682"/>
      <c r="K26" s="682"/>
      <c r="L26" s="391">
        <v>1976</v>
      </c>
      <c r="M26" s="394"/>
      <c r="N26" s="681"/>
      <c r="O26" s="376"/>
    </row>
    <row r="27" spans="2:15" s="362" customFormat="1" ht="15.75">
      <c r="B27" s="684"/>
      <c r="C27" s="679" t="s">
        <v>515</v>
      </c>
      <c r="D27" s="679"/>
      <c r="E27" s="679"/>
      <c r="F27" s="679"/>
      <c r="G27" s="679"/>
      <c r="H27" s="391">
        <v>1977</v>
      </c>
      <c r="I27" s="392"/>
      <c r="J27" s="682"/>
      <c r="K27" s="682"/>
      <c r="L27" s="391">
        <v>1978</v>
      </c>
      <c r="M27" s="394"/>
      <c r="N27" s="681"/>
      <c r="O27" s="376"/>
    </row>
    <row r="28" spans="2:15" s="362" customFormat="1" ht="15.75">
      <c r="B28" s="684"/>
      <c r="C28" s="679" t="s">
        <v>516</v>
      </c>
      <c r="D28" s="679"/>
      <c r="E28" s="679"/>
      <c r="F28" s="679"/>
      <c r="G28" s="679"/>
      <c r="H28" s="391">
        <v>1979</v>
      </c>
      <c r="I28" s="392"/>
      <c r="J28" s="682"/>
      <c r="K28" s="682"/>
      <c r="L28" s="391">
        <v>1980</v>
      </c>
      <c r="M28" s="394"/>
      <c r="N28" s="681"/>
      <c r="O28" s="376"/>
    </row>
    <row r="29" spans="2:15" s="362" customFormat="1" ht="15.75">
      <c r="B29" s="390">
        <v>64</v>
      </c>
      <c r="C29" s="679" t="s">
        <v>517</v>
      </c>
      <c r="D29" s="679"/>
      <c r="E29" s="679"/>
      <c r="F29" s="679"/>
      <c r="G29" s="679"/>
      <c r="H29" s="391">
        <v>1043</v>
      </c>
      <c r="I29" s="392"/>
      <c r="J29" s="391">
        <v>1102</v>
      </c>
      <c r="K29" s="392"/>
      <c r="L29" s="391">
        <v>1044</v>
      </c>
      <c r="M29" s="392"/>
      <c r="N29" s="393" t="s">
        <v>95</v>
      </c>
      <c r="O29" s="376"/>
    </row>
    <row r="30" spans="2:15" s="362" customFormat="1" ht="15.75">
      <c r="B30" s="390">
        <v>65</v>
      </c>
      <c r="C30" s="679" t="s">
        <v>518</v>
      </c>
      <c r="D30" s="679"/>
      <c r="E30" s="679"/>
      <c r="F30" s="679"/>
      <c r="G30" s="679"/>
      <c r="H30" s="391">
        <v>113</v>
      </c>
      <c r="I30" s="392"/>
      <c r="J30" s="391">
        <v>1007</v>
      </c>
      <c r="K30" s="392"/>
      <c r="L30" s="391">
        <v>114</v>
      </c>
      <c r="M30" s="392"/>
      <c r="N30" s="393" t="s">
        <v>95</v>
      </c>
      <c r="O30" s="376"/>
    </row>
    <row r="31" spans="2:15" s="362" customFormat="1" ht="15.75">
      <c r="B31" s="390">
        <v>66</v>
      </c>
      <c r="C31" s="679" t="s">
        <v>519</v>
      </c>
      <c r="D31" s="679"/>
      <c r="E31" s="679"/>
      <c r="F31" s="679"/>
      <c r="G31" s="679"/>
      <c r="H31" s="391">
        <v>1829</v>
      </c>
      <c r="I31" s="392"/>
      <c r="J31" s="683"/>
      <c r="K31" s="683"/>
      <c r="L31" s="391">
        <v>1830</v>
      </c>
      <c r="M31" s="392"/>
      <c r="N31" s="393" t="s">
        <v>95</v>
      </c>
      <c r="O31" s="376"/>
    </row>
    <row r="32" spans="2:15" s="362" customFormat="1" ht="15.75">
      <c r="B32" s="390">
        <v>67</v>
      </c>
      <c r="C32" s="679" t="s">
        <v>403</v>
      </c>
      <c r="D32" s="679"/>
      <c r="E32" s="679"/>
      <c r="F32" s="679"/>
      <c r="G32" s="679"/>
      <c r="H32" s="391">
        <v>1835</v>
      </c>
      <c r="I32" s="392"/>
      <c r="J32" s="391">
        <v>1836</v>
      </c>
      <c r="K32" s="392"/>
      <c r="L32" s="391">
        <v>1837</v>
      </c>
      <c r="M32" s="392"/>
      <c r="N32" s="393" t="s">
        <v>95</v>
      </c>
      <c r="O32" s="376"/>
    </row>
    <row r="33" spans="2:15" s="362" customFormat="1" ht="15.75">
      <c r="B33" s="390">
        <v>68</v>
      </c>
      <c r="C33" s="679" t="s">
        <v>520</v>
      </c>
      <c r="D33" s="679"/>
      <c r="E33" s="679"/>
      <c r="F33" s="679"/>
      <c r="G33" s="679"/>
      <c r="H33" s="391">
        <v>908</v>
      </c>
      <c r="I33" s="392"/>
      <c r="J33" s="682"/>
      <c r="K33" s="682"/>
      <c r="L33" s="391">
        <v>909</v>
      </c>
      <c r="M33" s="392"/>
      <c r="N33" s="393" t="s">
        <v>95</v>
      </c>
      <c r="O33" s="376"/>
    </row>
    <row r="34" spans="2:15" s="362" customFormat="1" ht="15.75">
      <c r="B34" s="390">
        <v>69</v>
      </c>
      <c r="C34" s="679" t="s">
        <v>521</v>
      </c>
      <c r="D34" s="679"/>
      <c r="E34" s="679"/>
      <c r="F34" s="679"/>
      <c r="G34" s="679"/>
      <c r="H34" s="391">
        <v>951</v>
      </c>
      <c r="I34" s="392"/>
      <c r="J34" s="682"/>
      <c r="K34" s="682"/>
      <c r="L34" s="391">
        <v>952</v>
      </c>
      <c r="M34" s="392"/>
      <c r="N34" s="393" t="s">
        <v>95</v>
      </c>
      <c r="O34" s="376"/>
    </row>
    <row r="35" spans="2:15" s="362" customFormat="1" ht="15.75">
      <c r="B35" s="390">
        <v>70</v>
      </c>
      <c r="C35" s="679" t="s">
        <v>522</v>
      </c>
      <c r="D35" s="679"/>
      <c r="E35" s="679"/>
      <c r="F35" s="679"/>
      <c r="G35" s="679"/>
      <c r="H35" s="391">
        <v>753</v>
      </c>
      <c r="I35" s="392"/>
      <c r="J35" s="391">
        <v>754</v>
      </c>
      <c r="K35" s="392"/>
      <c r="L35" s="391">
        <v>755</v>
      </c>
      <c r="M35" s="392"/>
      <c r="N35" s="393" t="s">
        <v>95</v>
      </c>
      <c r="O35" s="376"/>
    </row>
    <row r="36" spans="2:15" s="362" customFormat="1" ht="15.75">
      <c r="B36" s="390">
        <v>71</v>
      </c>
      <c r="C36" s="679" t="s">
        <v>523</v>
      </c>
      <c r="D36" s="679"/>
      <c r="E36" s="679"/>
      <c r="F36" s="679"/>
      <c r="G36" s="679"/>
      <c r="H36" s="391">
        <v>133</v>
      </c>
      <c r="I36" s="392"/>
      <c r="J36" s="391">
        <v>138</v>
      </c>
      <c r="K36" s="392"/>
      <c r="L36" s="391">
        <v>134</v>
      </c>
      <c r="M36" s="392"/>
      <c r="N36" s="393" t="s">
        <v>95</v>
      </c>
      <c r="O36" s="376"/>
    </row>
    <row r="37" spans="2:15" s="362" customFormat="1" ht="15.75">
      <c r="B37" s="390">
        <v>72</v>
      </c>
      <c r="C37" s="679" t="s">
        <v>524</v>
      </c>
      <c r="D37" s="679"/>
      <c r="E37" s="679"/>
      <c r="F37" s="679"/>
      <c r="G37" s="679"/>
      <c r="H37" s="391">
        <v>32</v>
      </c>
      <c r="I37" s="392"/>
      <c r="J37" s="391">
        <v>76</v>
      </c>
      <c r="K37" s="392"/>
      <c r="L37" s="391">
        <v>34</v>
      </c>
      <c r="M37" s="392"/>
      <c r="N37" s="393" t="s">
        <v>95</v>
      </c>
      <c r="O37" s="376"/>
    </row>
    <row r="38" spans="2:15" s="362" customFormat="1" ht="15.75">
      <c r="B38" s="390">
        <v>73</v>
      </c>
      <c r="C38" s="679" t="s">
        <v>525</v>
      </c>
      <c r="D38" s="679"/>
      <c r="E38" s="679"/>
      <c r="F38" s="679"/>
      <c r="G38" s="679"/>
      <c r="H38" s="391">
        <v>1643</v>
      </c>
      <c r="I38" s="392"/>
      <c r="J38" s="685"/>
      <c r="K38" s="685"/>
      <c r="L38" s="391">
        <v>1644</v>
      </c>
      <c r="M38" s="392"/>
      <c r="N38" s="393" t="s">
        <v>95</v>
      </c>
      <c r="O38" s="376"/>
    </row>
    <row r="39" spans="2:15" s="362" customFormat="1" ht="15.75">
      <c r="B39" s="390">
        <v>74</v>
      </c>
      <c r="C39" s="679" t="s">
        <v>426</v>
      </c>
      <c r="D39" s="679"/>
      <c r="E39" s="679"/>
      <c r="F39" s="679"/>
      <c r="G39" s="679"/>
      <c r="H39" s="679"/>
      <c r="I39" s="679"/>
      <c r="J39" s="679"/>
      <c r="K39" s="679"/>
      <c r="L39" s="391">
        <v>911</v>
      </c>
      <c r="M39" s="392"/>
      <c r="N39" s="393" t="s">
        <v>95</v>
      </c>
      <c r="O39" s="376"/>
    </row>
    <row r="40" spans="2:15" s="362" customFormat="1" ht="15.75">
      <c r="B40" s="390">
        <v>75</v>
      </c>
      <c r="C40" s="679" t="s">
        <v>427</v>
      </c>
      <c r="D40" s="679"/>
      <c r="E40" s="679"/>
      <c r="F40" s="679"/>
      <c r="G40" s="679"/>
      <c r="H40" s="679"/>
      <c r="I40" s="679"/>
      <c r="J40" s="679"/>
      <c r="K40" s="679"/>
      <c r="L40" s="391">
        <v>913</v>
      </c>
      <c r="M40" s="392"/>
      <c r="N40" s="393" t="s">
        <v>95</v>
      </c>
      <c r="O40" s="376"/>
    </row>
    <row r="41" spans="2:15" s="362" customFormat="1" ht="15.75">
      <c r="B41" s="390">
        <v>76</v>
      </c>
      <c r="C41" s="679" t="s">
        <v>526</v>
      </c>
      <c r="D41" s="679"/>
      <c r="E41" s="679"/>
      <c r="F41" s="679"/>
      <c r="G41" s="679"/>
      <c r="H41" s="679"/>
      <c r="I41" s="679"/>
      <c r="J41" s="679"/>
      <c r="K41" s="679"/>
      <c r="L41" s="391">
        <v>923</v>
      </c>
      <c r="M41" s="392"/>
      <c r="N41" s="393" t="s">
        <v>95</v>
      </c>
      <c r="O41" s="376"/>
    </row>
    <row r="42" spans="2:15" s="362" customFormat="1" ht="15.75">
      <c r="B42" s="390">
        <v>77</v>
      </c>
      <c r="C42" s="679" t="s">
        <v>341</v>
      </c>
      <c r="D42" s="679"/>
      <c r="E42" s="679"/>
      <c r="F42" s="679"/>
      <c r="G42" s="679"/>
      <c r="H42" s="679"/>
      <c r="I42" s="679"/>
      <c r="J42" s="679"/>
      <c r="K42" s="679"/>
      <c r="L42" s="391">
        <v>924</v>
      </c>
      <c r="M42" s="392"/>
      <c r="N42" s="393" t="s">
        <v>95</v>
      </c>
      <c r="O42" s="376"/>
    </row>
    <row r="43" spans="2:15" s="362" customFormat="1" ht="15.75">
      <c r="B43" s="390">
        <v>78</v>
      </c>
      <c r="C43" s="679" t="s">
        <v>527</v>
      </c>
      <c r="D43" s="679"/>
      <c r="E43" s="679"/>
      <c r="F43" s="679"/>
      <c r="G43" s="679"/>
      <c r="H43" s="679"/>
      <c r="I43" s="679"/>
      <c r="J43" s="679"/>
      <c r="K43" s="679"/>
      <c r="L43" s="391">
        <v>1051</v>
      </c>
      <c r="M43" s="392"/>
      <c r="N43" s="393" t="s">
        <v>95</v>
      </c>
      <c r="O43" s="376"/>
    </row>
    <row r="44" spans="2:15" s="362" customFormat="1" ht="15.75">
      <c r="B44" s="390">
        <v>79</v>
      </c>
      <c r="C44" s="679" t="s">
        <v>342</v>
      </c>
      <c r="D44" s="679"/>
      <c r="E44" s="679"/>
      <c r="F44" s="679"/>
      <c r="G44" s="679"/>
      <c r="H44" s="679"/>
      <c r="I44" s="679"/>
      <c r="J44" s="679"/>
      <c r="K44" s="679"/>
      <c r="L44" s="391">
        <v>1052</v>
      </c>
      <c r="M44" s="392"/>
      <c r="N44" s="393" t="s">
        <v>95</v>
      </c>
      <c r="O44" s="376"/>
    </row>
    <row r="45" spans="2:15" s="362" customFormat="1" ht="15.75">
      <c r="B45" s="390">
        <v>80</v>
      </c>
      <c r="C45" s="679" t="s">
        <v>528</v>
      </c>
      <c r="D45" s="679"/>
      <c r="E45" s="679"/>
      <c r="F45" s="679"/>
      <c r="G45" s="679"/>
      <c r="H45" s="679"/>
      <c r="I45" s="679"/>
      <c r="J45" s="679"/>
      <c r="K45" s="679"/>
      <c r="L45" s="391">
        <v>21</v>
      </c>
      <c r="M45" s="392"/>
      <c r="N45" s="393" t="s">
        <v>95</v>
      </c>
      <c r="O45" s="376"/>
    </row>
    <row r="46" spans="2:15" s="362" customFormat="1" ht="15.75">
      <c r="B46" s="390">
        <v>81</v>
      </c>
      <c r="C46" s="679" t="s">
        <v>428</v>
      </c>
      <c r="D46" s="679"/>
      <c r="E46" s="679"/>
      <c r="F46" s="679"/>
      <c r="G46" s="679"/>
      <c r="H46" s="679"/>
      <c r="I46" s="679"/>
      <c r="J46" s="679"/>
      <c r="K46" s="679"/>
      <c r="L46" s="391">
        <v>43</v>
      </c>
      <c r="M46" s="392"/>
      <c r="N46" s="393" t="s">
        <v>95</v>
      </c>
      <c r="O46" s="376"/>
    </row>
    <row r="47" spans="2:15" s="362" customFormat="1" ht="15.75">
      <c r="B47" s="390">
        <v>82</v>
      </c>
      <c r="C47" s="679" t="s">
        <v>529</v>
      </c>
      <c r="D47" s="679"/>
      <c r="E47" s="679"/>
      <c r="F47" s="679"/>
      <c r="G47" s="679"/>
      <c r="H47" s="679"/>
      <c r="I47" s="679"/>
      <c r="J47" s="679"/>
      <c r="K47" s="679"/>
      <c r="L47" s="391">
        <v>767</v>
      </c>
      <c r="M47" s="392"/>
      <c r="N47" s="393" t="s">
        <v>95</v>
      </c>
      <c r="O47" s="376"/>
    </row>
    <row r="48" spans="2:15" s="362" customFormat="1" ht="16.5" thickBot="1">
      <c r="B48" s="395">
        <v>83</v>
      </c>
      <c r="C48" s="686" t="s">
        <v>343</v>
      </c>
      <c r="D48" s="686"/>
      <c r="E48" s="686"/>
      <c r="F48" s="686"/>
      <c r="G48" s="686"/>
      <c r="H48" s="686"/>
      <c r="I48" s="686"/>
      <c r="J48" s="686"/>
      <c r="K48" s="686"/>
      <c r="L48" s="396">
        <v>862</v>
      </c>
      <c r="M48" s="397"/>
      <c r="N48" s="398" t="s">
        <v>95</v>
      </c>
      <c r="O48" s="376"/>
    </row>
    <row r="49" spans="2:15" s="362" customFormat="1" ht="16.5" thickBot="1">
      <c r="B49" s="687" t="s">
        <v>530</v>
      </c>
      <c r="C49" s="688"/>
      <c r="D49" s="688"/>
      <c r="E49" s="688"/>
      <c r="F49" s="688"/>
      <c r="G49" s="688"/>
      <c r="H49" s="688"/>
      <c r="I49" s="688"/>
      <c r="J49" s="688"/>
      <c r="K49" s="688"/>
      <c r="L49" s="688"/>
      <c r="M49" s="688"/>
      <c r="N49" s="689"/>
      <c r="O49" s="376"/>
    </row>
    <row r="50" spans="2:15" s="362" customFormat="1" ht="15.75">
      <c r="B50" s="399">
        <v>84</v>
      </c>
      <c r="C50" s="677" t="s">
        <v>531</v>
      </c>
      <c r="D50" s="677"/>
      <c r="E50" s="677"/>
      <c r="F50" s="677"/>
      <c r="G50" s="677"/>
      <c r="H50" s="400">
        <v>51</v>
      </c>
      <c r="I50" s="401"/>
      <c r="J50" s="400">
        <v>63</v>
      </c>
      <c r="K50" s="392"/>
      <c r="L50" s="402">
        <v>71</v>
      </c>
      <c r="M50" s="403"/>
      <c r="N50" s="404" t="s">
        <v>96</v>
      </c>
      <c r="O50" s="376"/>
    </row>
    <row r="51" spans="2:15" s="362" customFormat="1" ht="15.75">
      <c r="B51" s="690">
        <v>85</v>
      </c>
      <c r="C51" s="678" t="s">
        <v>429</v>
      </c>
      <c r="D51" s="678"/>
      <c r="E51" s="678"/>
      <c r="F51" s="678"/>
      <c r="G51" s="678"/>
      <c r="H51" s="678"/>
      <c r="I51" s="678"/>
      <c r="J51" s="678"/>
      <c r="K51" s="678"/>
      <c r="L51" s="387">
        <v>36</v>
      </c>
      <c r="M51" s="405">
        <f>-'RESP. A)'!I34</f>
        <v>4720000</v>
      </c>
      <c r="N51" s="389" t="s">
        <v>96</v>
      </c>
      <c r="O51" s="376"/>
    </row>
    <row r="52" spans="2:15" s="362" customFormat="1" ht="15.75">
      <c r="B52" s="690"/>
      <c r="C52" s="679" t="s">
        <v>532</v>
      </c>
      <c r="D52" s="679"/>
      <c r="E52" s="679"/>
      <c r="F52" s="679"/>
      <c r="G52" s="679"/>
      <c r="H52" s="679"/>
      <c r="I52" s="679"/>
      <c r="J52" s="679"/>
      <c r="K52" s="679"/>
      <c r="L52" s="391">
        <v>1904</v>
      </c>
      <c r="M52" s="394"/>
      <c r="N52" s="393" t="s">
        <v>96</v>
      </c>
      <c r="O52" s="376"/>
    </row>
    <row r="53" spans="2:15" s="362" customFormat="1" ht="15.75">
      <c r="B53" s="690"/>
      <c r="C53" s="679" t="s">
        <v>430</v>
      </c>
      <c r="D53" s="679"/>
      <c r="E53" s="679"/>
      <c r="F53" s="679"/>
      <c r="G53" s="679"/>
      <c r="H53" s="679"/>
      <c r="I53" s="679"/>
      <c r="J53" s="679"/>
      <c r="K53" s="679"/>
      <c r="L53" s="391">
        <v>1905</v>
      </c>
      <c r="M53" s="394"/>
      <c r="N53" s="393" t="s">
        <v>96</v>
      </c>
      <c r="O53" s="376"/>
    </row>
    <row r="54" spans="2:15" s="362" customFormat="1" ht="15.75">
      <c r="B54" s="690"/>
      <c r="C54" s="679" t="s">
        <v>431</v>
      </c>
      <c r="D54" s="679"/>
      <c r="E54" s="679"/>
      <c r="F54" s="679"/>
      <c r="G54" s="679"/>
      <c r="H54" s="679"/>
      <c r="I54" s="679"/>
      <c r="J54" s="679"/>
      <c r="K54" s="679"/>
      <c r="L54" s="391">
        <v>1906</v>
      </c>
      <c r="M54" s="394"/>
      <c r="N54" s="393" t="s">
        <v>96</v>
      </c>
      <c r="O54" s="376"/>
    </row>
    <row r="55" spans="2:15" s="362" customFormat="1" ht="15.75">
      <c r="B55" s="690"/>
      <c r="C55" s="679" t="s">
        <v>432</v>
      </c>
      <c r="D55" s="679"/>
      <c r="E55" s="679"/>
      <c r="F55" s="679"/>
      <c r="G55" s="679"/>
      <c r="H55" s="679"/>
      <c r="I55" s="679"/>
      <c r="J55" s="679"/>
      <c r="K55" s="679"/>
      <c r="L55" s="391">
        <v>1916</v>
      </c>
      <c r="M55" s="394"/>
      <c r="N55" s="393" t="s">
        <v>96</v>
      </c>
      <c r="O55" s="376"/>
    </row>
    <row r="56" spans="2:15" s="362" customFormat="1" ht="15.75">
      <c r="B56" s="390">
        <v>86</v>
      </c>
      <c r="C56" s="679" t="s">
        <v>344</v>
      </c>
      <c r="D56" s="679"/>
      <c r="E56" s="679"/>
      <c r="F56" s="679"/>
      <c r="G56" s="679"/>
      <c r="H56" s="679"/>
      <c r="I56" s="679"/>
      <c r="J56" s="679"/>
      <c r="K56" s="679"/>
      <c r="L56" s="391">
        <v>848</v>
      </c>
      <c r="M56" s="394"/>
      <c r="N56" s="393" t="s">
        <v>96</v>
      </c>
      <c r="O56" s="376"/>
    </row>
    <row r="57" spans="2:15" s="362" customFormat="1" ht="15.75">
      <c r="B57" s="390">
        <v>87</v>
      </c>
      <c r="C57" s="679" t="s">
        <v>533</v>
      </c>
      <c r="D57" s="679"/>
      <c r="E57" s="679"/>
      <c r="F57" s="679"/>
      <c r="G57" s="679"/>
      <c r="H57" s="679"/>
      <c r="I57" s="679"/>
      <c r="J57" s="679"/>
      <c r="K57" s="679"/>
      <c r="L57" s="391">
        <v>82</v>
      </c>
      <c r="M57" s="394"/>
      <c r="N57" s="393" t="s">
        <v>96</v>
      </c>
      <c r="O57" s="376"/>
    </row>
    <row r="58" spans="2:15" s="362" customFormat="1" ht="15.75">
      <c r="B58" s="390">
        <v>88</v>
      </c>
      <c r="C58" s="679" t="s">
        <v>345</v>
      </c>
      <c r="D58" s="679"/>
      <c r="E58" s="679"/>
      <c r="F58" s="679"/>
      <c r="G58" s="679"/>
      <c r="H58" s="679"/>
      <c r="I58" s="679"/>
      <c r="J58" s="679"/>
      <c r="K58" s="679"/>
      <c r="L58" s="391">
        <v>1123</v>
      </c>
      <c r="M58" s="394"/>
      <c r="N58" s="393" t="s">
        <v>96</v>
      </c>
      <c r="O58" s="376"/>
    </row>
    <row r="59" spans="2:15" s="362" customFormat="1" ht="15.75">
      <c r="B59" s="390">
        <v>89</v>
      </c>
      <c r="C59" s="679" t="s">
        <v>534</v>
      </c>
      <c r="D59" s="679"/>
      <c r="E59" s="679"/>
      <c r="F59" s="679"/>
      <c r="G59" s="679"/>
      <c r="H59" s="679"/>
      <c r="I59" s="679"/>
      <c r="J59" s="679"/>
      <c r="K59" s="679"/>
      <c r="L59" s="391">
        <v>83</v>
      </c>
      <c r="M59" s="394"/>
      <c r="N59" s="393" t="s">
        <v>96</v>
      </c>
      <c r="O59" s="376"/>
    </row>
    <row r="60" spans="2:15" s="362" customFormat="1" ht="15.75">
      <c r="B60" s="390">
        <v>90</v>
      </c>
      <c r="C60" s="679" t="s">
        <v>346</v>
      </c>
      <c r="D60" s="679"/>
      <c r="E60" s="679"/>
      <c r="F60" s="679"/>
      <c r="G60" s="679"/>
      <c r="H60" s="679"/>
      <c r="I60" s="679"/>
      <c r="J60" s="679"/>
      <c r="K60" s="679"/>
      <c r="L60" s="391">
        <v>173</v>
      </c>
      <c r="M60" s="394"/>
      <c r="N60" s="393" t="s">
        <v>96</v>
      </c>
      <c r="O60" s="376"/>
    </row>
    <row r="61" spans="2:15" s="362" customFormat="1" ht="15.75">
      <c r="B61" s="390">
        <v>91</v>
      </c>
      <c r="C61" s="679" t="s">
        <v>535</v>
      </c>
      <c r="D61" s="679"/>
      <c r="E61" s="679"/>
      <c r="F61" s="679"/>
      <c r="G61" s="679"/>
      <c r="H61" s="679"/>
      <c r="I61" s="679"/>
      <c r="J61" s="679"/>
      <c r="K61" s="679"/>
      <c r="L61" s="391">
        <v>198</v>
      </c>
      <c r="M61" s="394"/>
      <c r="N61" s="393" t="s">
        <v>96</v>
      </c>
      <c r="O61" s="376"/>
    </row>
    <row r="62" spans="2:15" s="362" customFormat="1" ht="15.75">
      <c r="B62" s="390">
        <v>92</v>
      </c>
      <c r="C62" s="679" t="s">
        <v>433</v>
      </c>
      <c r="D62" s="679"/>
      <c r="E62" s="679"/>
      <c r="F62" s="679"/>
      <c r="G62" s="679"/>
      <c r="H62" s="679"/>
      <c r="I62" s="679"/>
      <c r="J62" s="679"/>
      <c r="K62" s="679"/>
      <c r="L62" s="391">
        <v>54</v>
      </c>
      <c r="M62" s="394"/>
      <c r="N62" s="393" t="s">
        <v>96</v>
      </c>
      <c r="O62" s="376"/>
    </row>
    <row r="63" spans="2:15" s="362" customFormat="1" ht="15.75">
      <c r="B63" s="390">
        <v>93</v>
      </c>
      <c r="C63" s="679" t="s">
        <v>434</v>
      </c>
      <c r="D63" s="679"/>
      <c r="E63" s="679"/>
      <c r="F63" s="679"/>
      <c r="G63" s="679"/>
      <c r="H63" s="679"/>
      <c r="I63" s="679"/>
      <c r="J63" s="679"/>
      <c r="K63" s="679"/>
      <c r="L63" s="391">
        <v>832</v>
      </c>
      <c r="M63" s="394"/>
      <c r="N63" s="393" t="s">
        <v>96</v>
      </c>
      <c r="O63" s="376"/>
    </row>
    <row r="64" spans="2:15" s="362" customFormat="1" ht="15.75">
      <c r="B64" s="390">
        <v>94</v>
      </c>
      <c r="C64" s="679" t="s">
        <v>435</v>
      </c>
      <c r="D64" s="679"/>
      <c r="E64" s="679"/>
      <c r="F64" s="679"/>
      <c r="G64" s="679"/>
      <c r="H64" s="679"/>
      <c r="I64" s="679"/>
      <c r="J64" s="679"/>
      <c r="K64" s="679"/>
      <c r="L64" s="391">
        <v>1907</v>
      </c>
      <c r="M64" s="394"/>
      <c r="N64" s="393" t="s">
        <v>96</v>
      </c>
      <c r="O64" s="376"/>
    </row>
    <row r="65" spans="2:15" s="362" customFormat="1" ht="15.75">
      <c r="B65" s="390">
        <v>95</v>
      </c>
      <c r="C65" s="679" t="s">
        <v>436</v>
      </c>
      <c r="D65" s="679"/>
      <c r="E65" s="679"/>
      <c r="F65" s="679"/>
      <c r="G65" s="679"/>
      <c r="H65" s="679"/>
      <c r="I65" s="679"/>
      <c r="J65" s="679"/>
      <c r="K65" s="679"/>
      <c r="L65" s="391">
        <v>833</v>
      </c>
      <c r="M65" s="394"/>
      <c r="N65" s="393" t="s">
        <v>96</v>
      </c>
      <c r="O65" s="376"/>
    </row>
    <row r="66" spans="2:15" s="362" customFormat="1" ht="15.75">
      <c r="B66" s="390">
        <v>96</v>
      </c>
      <c r="C66" s="679" t="s">
        <v>437</v>
      </c>
      <c r="D66" s="679"/>
      <c r="E66" s="679"/>
      <c r="F66" s="679"/>
      <c r="G66" s="679"/>
      <c r="H66" s="679"/>
      <c r="I66" s="679"/>
      <c r="J66" s="679"/>
      <c r="K66" s="679"/>
      <c r="L66" s="391">
        <v>1908</v>
      </c>
      <c r="M66" s="394"/>
      <c r="N66" s="393" t="s">
        <v>96</v>
      </c>
      <c r="O66" s="376"/>
    </row>
    <row r="67" spans="2:15" s="362" customFormat="1" ht="15.75">
      <c r="B67" s="390">
        <v>97</v>
      </c>
      <c r="C67" s="679" t="s">
        <v>536</v>
      </c>
      <c r="D67" s="679"/>
      <c r="E67" s="679"/>
      <c r="F67" s="406">
        <v>119</v>
      </c>
      <c r="G67" s="392"/>
      <c r="H67" s="679" t="s">
        <v>537</v>
      </c>
      <c r="I67" s="679"/>
      <c r="J67" s="406">
        <v>116</v>
      </c>
      <c r="K67" s="392"/>
      <c r="L67" s="407">
        <v>757</v>
      </c>
      <c r="M67" s="408"/>
      <c r="N67" s="393" t="s">
        <v>96</v>
      </c>
      <c r="O67" s="376"/>
    </row>
    <row r="68" spans="2:15" s="362" customFormat="1" ht="15.75">
      <c r="B68" s="390">
        <v>98</v>
      </c>
      <c r="C68" s="679" t="s">
        <v>538</v>
      </c>
      <c r="D68" s="679"/>
      <c r="E68" s="679"/>
      <c r="F68" s="679"/>
      <c r="G68" s="679"/>
      <c r="H68" s="679"/>
      <c r="I68" s="679"/>
      <c r="J68" s="679"/>
      <c r="K68" s="679"/>
      <c r="L68" s="391">
        <v>58</v>
      </c>
      <c r="M68" s="394"/>
      <c r="N68" s="393" t="s">
        <v>96</v>
      </c>
      <c r="O68" s="376"/>
    </row>
    <row r="69" spans="2:15" s="362" customFormat="1" ht="15.75">
      <c r="B69" s="390">
        <v>99</v>
      </c>
      <c r="C69" s="679" t="s">
        <v>347</v>
      </c>
      <c r="D69" s="679"/>
      <c r="E69" s="679"/>
      <c r="F69" s="679"/>
      <c r="G69" s="679"/>
      <c r="H69" s="679"/>
      <c r="I69" s="679"/>
      <c r="J69" s="679"/>
      <c r="K69" s="679"/>
      <c r="L69" s="391">
        <v>870</v>
      </c>
      <c r="M69" s="394"/>
      <c r="N69" s="393" t="s">
        <v>96</v>
      </c>
      <c r="O69" s="376"/>
    </row>
    <row r="70" spans="2:15" s="362" customFormat="1" ht="15.75">
      <c r="B70" s="390">
        <v>100</v>
      </c>
      <c r="C70" s="679" t="s">
        <v>539</v>
      </c>
      <c r="D70" s="679"/>
      <c r="E70" s="679"/>
      <c r="F70" s="679"/>
      <c r="G70" s="679"/>
      <c r="H70" s="679"/>
      <c r="I70" s="679"/>
      <c r="J70" s="679"/>
      <c r="K70" s="679"/>
      <c r="L70" s="391">
        <v>1645</v>
      </c>
      <c r="M70" s="394"/>
      <c r="N70" s="393" t="s">
        <v>96</v>
      </c>
      <c r="O70" s="376"/>
    </row>
    <row r="71" spans="2:15" s="362" customFormat="1" ht="15.75">
      <c r="B71" s="390">
        <v>101</v>
      </c>
      <c r="C71" s="679" t="s">
        <v>540</v>
      </c>
      <c r="D71" s="679"/>
      <c r="E71" s="679"/>
      <c r="F71" s="679"/>
      <c r="G71" s="679"/>
      <c r="H71" s="679"/>
      <c r="I71" s="679"/>
      <c r="J71" s="679"/>
      <c r="K71" s="679"/>
      <c r="L71" s="391">
        <v>181</v>
      </c>
      <c r="M71" s="394"/>
      <c r="N71" s="393" t="s">
        <v>96</v>
      </c>
      <c r="O71" s="376"/>
    </row>
    <row r="72" spans="2:15" s="362" customFormat="1" ht="15.75">
      <c r="B72" s="390">
        <v>102</v>
      </c>
      <c r="C72" s="679" t="s">
        <v>438</v>
      </c>
      <c r="D72" s="679"/>
      <c r="E72" s="679"/>
      <c r="F72" s="679"/>
      <c r="G72" s="679"/>
      <c r="H72" s="679"/>
      <c r="I72" s="679"/>
      <c r="J72" s="679"/>
      <c r="K72" s="679"/>
      <c r="L72" s="391">
        <v>881</v>
      </c>
      <c r="M72" s="394"/>
      <c r="N72" s="393" t="s">
        <v>96</v>
      </c>
      <c r="O72" s="376"/>
    </row>
    <row r="73" spans="2:15" s="362" customFormat="1" ht="15.75">
      <c r="B73" s="390">
        <v>103</v>
      </c>
      <c r="C73" s="679" t="s">
        <v>439</v>
      </c>
      <c r="D73" s="679"/>
      <c r="E73" s="679"/>
      <c r="F73" s="679"/>
      <c r="G73" s="679"/>
      <c r="H73" s="679"/>
      <c r="I73" s="679"/>
      <c r="J73" s="679"/>
      <c r="K73" s="679"/>
      <c r="L73" s="391">
        <v>1646</v>
      </c>
      <c r="M73" s="394"/>
      <c r="N73" s="393" t="s">
        <v>96</v>
      </c>
      <c r="O73" s="376"/>
    </row>
    <row r="74" spans="2:15" s="362" customFormat="1" ht="15.75">
      <c r="B74" s="390">
        <v>104</v>
      </c>
      <c r="C74" s="679" t="s">
        <v>440</v>
      </c>
      <c r="D74" s="679"/>
      <c r="E74" s="679"/>
      <c r="F74" s="679"/>
      <c r="G74" s="679"/>
      <c r="H74" s="679"/>
      <c r="I74" s="679"/>
      <c r="J74" s="679"/>
      <c r="K74" s="679"/>
      <c r="L74" s="391">
        <v>1647</v>
      </c>
      <c r="M74" s="394"/>
      <c r="N74" s="393" t="s">
        <v>96</v>
      </c>
      <c r="O74" s="376"/>
    </row>
    <row r="75" spans="2:15" s="362" customFormat="1" ht="15.75">
      <c r="B75" s="390">
        <v>105</v>
      </c>
      <c r="C75" s="679" t="s">
        <v>441</v>
      </c>
      <c r="D75" s="679"/>
      <c r="E75" s="679"/>
      <c r="F75" s="679"/>
      <c r="G75" s="679"/>
      <c r="H75" s="679"/>
      <c r="I75" s="679"/>
      <c r="J75" s="679"/>
      <c r="K75" s="679"/>
      <c r="L75" s="391">
        <v>1910</v>
      </c>
      <c r="M75" s="394"/>
      <c r="N75" s="393" t="s">
        <v>96</v>
      </c>
      <c r="O75" s="376"/>
    </row>
    <row r="76" spans="2:15" s="362" customFormat="1" ht="16.5" thickBot="1">
      <c r="B76" s="395">
        <v>106</v>
      </c>
      <c r="C76" s="686" t="s">
        <v>442</v>
      </c>
      <c r="D76" s="686"/>
      <c r="E76" s="686"/>
      <c r="F76" s="686"/>
      <c r="G76" s="686"/>
      <c r="H76" s="686"/>
      <c r="I76" s="686"/>
      <c r="J76" s="686"/>
      <c r="K76" s="686"/>
      <c r="L76" s="396">
        <v>1915</v>
      </c>
      <c r="M76" s="409"/>
      <c r="N76" s="398" t="s">
        <v>96</v>
      </c>
      <c r="O76" s="376"/>
    </row>
    <row r="77" spans="2:15" s="362" customFormat="1" ht="15.75">
      <c r="B77" s="703" t="s">
        <v>541</v>
      </c>
      <c r="C77" s="704"/>
      <c r="D77" s="704"/>
      <c r="E77" s="704"/>
      <c r="F77" s="704"/>
      <c r="G77" s="704"/>
      <c r="H77" s="704"/>
      <c r="I77" s="704"/>
      <c r="J77" s="704"/>
      <c r="K77" s="704"/>
      <c r="L77" s="704"/>
      <c r="M77" s="704"/>
      <c r="N77" s="705"/>
      <c r="O77" s="376"/>
    </row>
    <row r="78" spans="2:15" s="362" customFormat="1" ht="15.75">
      <c r="B78" s="410">
        <v>107</v>
      </c>
      <c r="C78" s="699" t="s">
        <v>542</v>
      </c>
      <c r="D78" s="700"/>
      <c r="E78" s="700"/>
      <c r="F78" s="700"/>
      <c r="G78" s="700"/>
      <c r="H78" s="700"/>
      <c r="I78" s="700"/>
      <c r="J78" s="700"/>
      <c r="K78" s="700"/>
      <c r="L78" s="411">
        <v>900</v>
      </c>
      <c r="M78" s="412"/>
      <c r="N78" s="413" t="s">
        <v>95</v>
      </c>
      <c r="O78" s="376"/>
    </row>
    <row r="79" spans="2:15" s="362" customFormat="1" ht="15.75">
      <c r="B79" s="414">
        <v>108</v>
      </c>
      <c r="C79" s="691" t="s">
        <v>543</v>
      </c>
      <c r="D79" s="692"/>
      <c r="E79" s="692"/>
      <c r="F79" s="692"/>
      <c r="G79" s="692"/>
      <c r="H79" s="692"/>
      <c r="I79" s="692"/>
      <c r="J79" s="692"/>
      <c r="K79" s="692"/>
      <c r="L79" s="415">
        <v>1796</v>
      </c>
      <c r="M79" s="412"/>
      <c r="N79" s="413" t="s">
        <v>95</v>
      </c>
      <c r="O79" s="376"/>
    </row>
    <row r="80" spans="2:15" s="362" customFormat="1" ht="15.75">
      <c r="B80" s="416">
        <v>109</v>
      </c>
      <c r="C80" s="691" t="s">
        <v>544</v>
      </c>
      <c r="D80" s="692"/>
      <c r="E80" s="692"/>
      <c r="F80" s="692"/>
      <c r="G80" s="692"/>
      <c r="H80" s="692"/>
      <c r="I80" s="692"/>
      <c r="J80" s="692"/>
      <c r="K80" s="692"/>
      <c r="L80" s="415">
        <v>1827</v>
      </c>
      <c r="M80" s="412"/>
      <c r="N80" s="413" t="s">
        <v>95</v>
      </c>
      <c r="O80" s="376"/>
    </row>
    <row r="81" spans="2:15" s="362" customFormat="1" ht="15.75">
      <c r="B81" s="417">
        <v>110</v>
      </c>
      <c r="C81" s="693" t="s">
        <v>348</v>
      </c>
      <c r="D81" s="694"/>
      <c r="E81" s="694"/>
      <c r="F81" s="694"/>
      <c r="G81" s="694"/>
      <c r="H81" s="694"/>
      <c r="I81" s="694"/>
      <c r="J81" s="694"/>
      <c r="K81" s="694"/>
      <c r="L81" s="417">
        <v>305</v>
      </c>
      <c r="M81" s="418">
        <f>M9-M51</f>
        <v>7249100</v>
      </c>
      <c r="N81" s="419" t="s">
        <v>97</v>
      </c>
      <c r="O81" s="376"/>
    </row>
    <row r="82" spans="2:15" s="362" customFormat="1" ht="15">
      <c r="B82" s="695"/>
      <c r="C82" s="695"/>
      <c r="D82" s="695"/>
      <c r="E82" s="695"/>
      <c r="F82" s="695"/>
      <c r="G82" s="695"/>
      <c r="H82" s="695"/>
      <c r="I82" s="695"/>
      <c r="J82" s="695"/>
      <c r="K82" s="695"/>
      <c r="L82" s="695"/>
      <c r="M82" s="695"/>
      <c r="N82" s="695"/>
      <c r="O82" s="376"/>
    </row>
    <row r="83" spans="2:15" s="362" customFormat="1" ht="15.75">
      <c r="B83" s="696" t="s">
        <v>545</v>
      </c>
      <c r="C83" s="697"/>
      <c r="D83" s="697"/>
      <c r="E83" s="697"/>
      <c r="F83" s="697"/>
      <c r="G83" s="697"/>
      <c r="H83" s="697"/>
      <c r="I83" s="697"/>
      <c r="J83" s="697"/>
      <c r="K83" s="697"/>
      <c r="L83" s="697"/>
      <c r="M83" s="697"/>
      <c r="N83" s="698"/>
      <c r="O83" s="376"/>
    </row>
    <row r="84" spans="2:15" s="362" customFormat="1" ht="15.75">
      <c r="B84" s="414">
        <v>111</v>
      </c>
      <c r="C84" s="699" t="s">
        <v>546</v>
      </c>
      <c r="D84" s="700"/>
      <c r="E84" s="700"/>
      <c r="F84" s="700"/>
      <c r="G84" s="700"/>
      <c r="H84" s="700"/>
      <c r="I84" s="700"/>
      <c r="J84" s="700"/>
      <c r="K84" s="700"/>
      <c r="L84" s="411">
        <v>85</v>
      </c>
      <c r="M84" s="412"/>
      <c r="N84" s="413" t="s">
        <v>95</v>
      </c>
      <c r="O84" s="376"/>
    </row>
    <row r="85" spans="2:15" s="362" customFormat="1" ht="15.75">
      <c r="B85" s="420">
        <v>112</v>
      </c>
      <c r="C85" s="701" t="s">
        <v>547</v>
      </c>
      <c r="D85" s="702"/>
      <c r="E85" s="702"/>
      <c r="F85" s="702"/>
      <c r="G85" s="702"/>
      <c r="H85" s="702"/>
      <c r="I85" s="702"/>
      <c r="J85" s="702"/>
      <c r="K85" s="702"/>
      <c r="L85" s="421">
        <v>86</v>
      </c>
      <c r="M85" s="422"/>
      <c r="N85" s="423" t="s">
        <v>96</v>
      </c>
      <c r="O85" s="376"/>
    </row>
    <row r="86" spans="2:15" s="362" customFormat="1" ht="15.75">
      <c r="B86" s="706" t="s">
        <v>548</v>
      </c>
      <c r="C86" s="707"/>
      <c r="D86" s="707"/>
      <c r="E86" s="707"/>
      <c r="F86" s="707"/>
      <c r="G86" s="707"/>
      <c r="H86" s="707"/>
      <c r="I86" s="707"/>
      <c r="J86" s="707"/>
      <c r="K86" s="707"/>
      <c r="L86" s="707"/>
      <c r="M86" s="707"/>
      <c r="N86" s="708"/>
      <c r="O86" s="376"/>
    </row>
    <row r="87" spans="2:15" s="362" customFormat="1" ht="15.75">
      <c r="B87" s="410">
        <v>113</v>
      </c>
      <c r="C87" s="711" t="s">
        <v>549</v>
      </c>
      <c r="D87" s="712"/>
      <c r="E87" s="712"/>
      <c r="F87" s="712"/>
      <c r="G87" s="712"/>
      <c r="H87" s="712"/>
      <c r="I87" s="712"/>
      <c r="J87" s="712"/>
      <c r="K87" s="712"/>
      <c r="L87" s="424">
        <v>87</v>
      </c>
      <c r="M87" s="425"/>
      <c r="N87" s="426" t="s">
        <v>97</v>
      </c>
      <c r="O87" s="376"/>
    </row>
    <row r="88" spans="2:15" s="362" customFormat="1" ht="15.75">
      <c r="B88" s="706" t="s">
        <v>550</v>
      </c>
      <c r="C88" s="707"/>
      <c r="D88" s="707"/>
      <c r="E88" s="707"/>
      <c r="F88" s="707"/>
      <c r="G88" s="707"/>
      <c r="H88" s="707"/>
      <c r="I88" s="707"/>
      <c r="J88" s="707"/>
      <c r="K88" s="707"/>
      <c r="L88" s="707"/>
      <c r="M88" s="707"/>
      <c r="N88" s="708"/>
      <c r="O88" s="376"/>
    </row>
    <row r="89" spans="2:15" s="362" customFormat="1" ht="15">
      <c r="B89" s="713"/>
      <c r="C89" s="713"/>
      <c r="D89" s="713"/>
      <c r="E89" s="713"/>
      <c r="F89" s="714"/>
      <c r="G89" s="714"/>
      <c r="H89" s="714"/>
      <c r="I89" s="714"/>
      <c r="J89" s="714"/>
      <c r="K89" s="714"/>
      <c r="L89" s="713"/>
      <c r="M89" s="713"/>
      <c r="N89" s="715"/>
      <c r="O89" s="376"/>
    </row>
    <row r="90" spans="2:15" s="362" customFormat="1" ht="15.75">
      <c r="B90" s="716" t="s">
        <v>551</v>
      </c>
      <c r="C90" s="717"/>
      <c r="D90" s="717"/>
      <c r="E90" s="717"/>
      <c r="F90" s="717"/>
      <c r="G90" s="717"/>
      <c r="H90" s="717"/>
      <c r="I90" s="717"/>
      <c r="J90" s="717"/>
      <c r="K90" s="717"/>
      <c r="L90" s="717"/>
      <c r="M90" s="717"/>
      <c r="N90" s="718"/>
      <c r="O90" s="376"/>
    </row>
    <row r="91" spans="2:15" s="362" customFormat="1" ht="15.75">
      <c r="B91" s="427">
        <v>114</v>
      </c>
      <c r="C91" s="719" t="s">
        <v>349</v>
      </c>
      <c r="D91" s="720"/>
      <c r="E91" s="720"/>
      <c r="F91" s="720"/>
      <c r="G91" s="720"/>
      <c r="H91" s="720"/>
      <c r="I91" s="720"/>
      <c r="J91" s="720"/>
      <c r="K91" s="720"/>
      <c r="L91" s="428">
        <v>90</v>
      </c>
      <c r="M91" s="429">
        <f>M81</f>
        <v>7249100</v>
      </c>
      <c r="N91" s="430" t="s">
        <v>95</v>
      </c>
      <c r="O91" s="376"/>
    </row>
    <row r="92" spans="2:15" s="362" customFormat="1" ht="15.75">
      <c r="B92" s="431">
        <v>115</v>
      </c>
      <c r="C92" s="691" t="s">
        <v>552</v>
      </c>
      <c r="D92" s="692"/>
      <c r="E92" s="692"/>
      <c r="F92" s="692"/>
      <c r="G92" s="692"/>
      <c r="H92" s="692"/>
      <c r="I92" s="692"/>
      <c r="J92" s="692"/>
      <c r="K92" s="692"/>
      <c r="L92" s="432">
        <v>39</v>
      </c>
      <c r="M92" s="433"/>
      <c r="N92" s="434" t="s">
        <v>95</v>
      </c>
      <c r="O92" s="376"/>
    </row>
    <row r="93" spans="2:15" s="362" customFormat="1" ht="15.75">
      <c r="B93" s="435">
        <v>116</v>
      </c>
      <c r="C93" s="701" t="s">
        <v>553</v>
      </c>
      <c r="D93" s="702"/>
      <c r="E93" s="702"/>
      <c r="F93" s="702"/>
      <c r="G93" s="702"/>
      <c r="H93" s="702"/>
      <c r="I93" s="702"/>
      <c r="J93" s="702"/>
      <c r="K93" s="702"/>
      <c r="L93" s="436">
        <v>91</v>
      </c>
      <c r="M93" s="437"/>
      <c r="N93" s="438" t="s">
        <v>97</v>
      </c>
      <c r="O93" s="376"/>
    </row>
    <row r="94" spans="2:15" s="362" customFormat="1" ht="15.75">
      <c r="B94" s="706" t="s">
        <v>554</v>
      </c>
      <c r="C94" s="707"/>
      <c r="D94" s="707"/>
      <c r="E94" s="707"/>
      <c r="F94" s="707"/>
      <c r="G94" s="707"/>
      <c r="H94" s="707"/>
      <c r="I94" s="707"/>
      <c r="J94" s="707"/>
      <c r="K94" s="707"/>
      <c r="L94" s="707"/>
      <c r="M94" s="707"/>
      <c r="N94" s="708"/>
      <c r="O94" s="376"/>
    </row>
    <row r="95" spans="2:15" s="362" customFormat="1" ht="15.75">
      <c r="B95" s="439">
        <v>117</v>
      </c>
      <c r="C95" s="699" t="s">
        <v>555</v>
      </c>
      <c r="D95" s="700"/>
      <c r="E95" s="700"/>
      <c r="F95" s="700"/>
      <c r="G95" s="700"/>
      <c r="H95" s="700"/>
      <c r="I95" s="700"/>
      <c r="J95" s="700"/>
      <c r="K95" s="700"/>
      <c r="L95" s="440">
        <v>92</v>
      </c>
      <c r="M95" s="441"/>
      <c r="N95" s="434" t="s">
        <v>95</v>
      </c>
      <c r="O95" s="376"/>
    </row>
    <row r="96" spans="2:15" s="362" customFormat="1" ht="15.75">
      <c r="B96" s="431">
        <v>118</v>
      </c>
      <c r="C96" s="691" t="s">
        <v>556</v>
      </c>
      <c r="D96" s="692"/>
      <c r="E96" s="692"/>
      <c r="F96" s="692"/>
      <c r="G96" s="692"/>
      <c r="H96" s="692"/>
      <c r="I96" s="692"/>
      <c r="J96" s="692"/>
      <c r="K96" s="692"/>
      <c r="L96" s="432">
        <v>93</v>
      </c>
      <c r="M96" s="433"/>
      <c r="N96" s="434" t="s">
        <v>95</v>
      </c>
      <c r="O96" s="376"/>
    </row>
    <row r="97" spans="2:15" s="362" customFormat="1" ht="15.75">
      <c r="B97" s="435">
        <v>119</v>
      </c>
      <c r="C97" s="709" t="s">
        <v>557</v>
      </c>
      <c r="D97" s="710"/>
      <c r="E97" s="710"/>
      <c r="F97" s="710"/>
      <c r="G97" s="710"/>
      <c r="H97" s="710"/>
      <c r="I97" s="710"/>
      <c r="J97" s="710"/>
      <c r="K97" s="710"/>
      <c r="L97" s="436">
        <v>94</v>
      </c>
      <c r="M97" s="437"/>
      <c r="N97" s="438" t="s">
        <v>97</v>
      </c>
      <c r="O97" s="376"/>
    </row>
    <row r="98" spans="2:15" s="362" customFormat="1">
      <c r="M98" s="442"/>
      <c r="O98" s="376"/>
    </row>
    <row r="99" spans="2:15" s="362" customFormat="1">
      <c r="M99" s="442"/>
      <c r="O99" s="376"/>
    </row>
    <row r="100" spans="2:15" s="362" customFormat="1">
      <c r="M100" s="442"/>
      <c r="O100" s="376"/>
    </row>
    <row r="101" spans="2:15" s="362" customFormat="1">
      <c r="M101" s="442"/>
      <c r="O101" s="376"/>
    </row>
    <row r="102" spans="2:15" s="362" customFormat="1">
      <c r="M102" s="442"/>
      <c r="O102" s="376"/>
    </row>
    <row r="103" spans="2:15" s="362" customFormat="1">
      <c r="M103" s="442"/>
      <c r="O103" s="376"/>
    </row>
    <row r="104" spans="2:15" s="362" customFormat="1">
      <c r="M104" s="442"/>
      <c r="O104" s="376"/>
    </row>
    <row r="105" spans="2:15" s="362" customFormat="1">
      <c r="M105" s="442"/>
      <c r="O105" s="376"/>
    </row>
    <row r="106" spans="2:15" s="362" customFormat="1">
      <c r="M106" s="442"/>
      <c r="O106" s="376"/>
    </row>
    <row r="107" spans="2:15" s="362" customFormat="1">
      <c r="M107" s="442"/>
      <c r="O107" s="376"/>
    </row>
    <row r="108" spans="2:15" s="362" customFormat="1">
      <c r="M108" s="442"/>
      <c r="O108" s="376"/>
    </row>
    <row r="109" spans="2:15" s="362" customFormat="1">
      <c r="M109" s="442"/>
      <c r="O109" s="376"/>
    </row>
    <row r="110" spans="2:15" s="362" customFormat="1">
      <c r="M110" s="442"/>
      <c r="O110" s="376"/>
    </row>
    <row r="111" spans="2:15" s="362" customFormat="1">
      <c r="M111" s="442"/>
      <c r="O111" s="376"/>
    </row>
    <row r="112" spans="2:15" s="362" customFormat="1">
      <c r="M112" s="442"/>
      <c r="O112" s="376"/>
    </row>
    <row r="113" spans="2:15" s="362" customFormat="1">
      <c r="B113" s="363"/>
      <c r="M113" s="442"/>
      <c r="O113" s="376"/>
    </row>
    <row r="114" spans="2:15" s="362" customFormat="1">
      <c r="B114" s="363"/>
      <c r="M114" s="442"/>
      <c r="O114" s="376"/>
    </row>
    <row r="115" spans="2:15" s="362" customFormat="1">
      <c r="B115" s="363"/>
      <c r="M115" s="442"/>
      <c r="O115" s="376"/>
    </row>
    <row r="116" spans="2:15" s="362" customFormat="1">
      <c r="B116" s="363"/>
      <c r="M116" s="442"/>
      <c r="O116" s="376"/>
    </row>
  </sheetData>
  <mergeCells count="118">
    <mergeCell ref="C92:K92"/>
    <mergeCell ref="C93:K93"/>
    <mergeCell ref="B94:N94"/>
    <mergeCell ref="C95:K95"/>
    <mergeCell ref="C96:K96"/>
    <mergeCell ref="C97:K97"/>
    <mergeCell ref="B86:N86"/>
    <mergeCell ref="C87:K87"/>
    <mergeCell ref="B88:N88"/>
    <mergeCell ref="B89:N89"/>
    <mergeCell ref="B90:N90"/>
    <mergeCell ref="C91:K91"/>
    <mergeCell ref="C80:K80"/>
    <mergeCell ref="C81:K81"/>
    <mergeCell ref="B82:N82"/>
    <mergeCell ref="B83:N83"/>
    <mergeCell ref="C84:K84"/>
    <mergeCell ref="C85:K85"/>
    <mergeCell ref="C74:K74"/>
    <mergeCell ref="C75:K75"/>
    <mergeCell ref="C76:K76"/>
    <mergeCell ref="B77:N77"/>
    <mergeCell ref="C78:K78"/>
    <mergeCell ref="C79:K79"/>
    <mergeCell ref="C68:K68"/>
    <mergeCell ref="C69:K69"/>
    <mergeCell ref="C70:K70"/>
    <mergeCell ref="C71:K71"/>
    <mergeCell ref="C72:K72"/>
    <mergeCell ref="C73:K73"/>
    <mergeCell ref="C62:K62"/>
    <mergeCell ref="C63:K63"/>
    <mergeCell ref="C64:K64"/>
    <mergeCell ref="C65:K65"/>
    <mergeCell ref="C66:K66"/>
    <mergeCell ref="C67:E67"/>
    <mergeCell ref="H67:I67"/>
    <mergeCell ref="C56:K56"/>
    <mergeCell ref="C57:K57"/>
    <mergeCell ref="C58:K58"/>
    <mergeCell ref="C59:K59"/>
    <mergeCell ref="C60:K60"/>
    <mergeCell ref="C61:K61"/>
    <mergeCell ref="C48:K48"/>
    <mergeCell ref="B49:N49"/>
    <mergeCell ref="C50:G50"/>
    <mergeCell ref="B51:B55"/>
    <mergeCell ref="C51:K51"/>
    <mergeCell ref="C52:K52"/>
    <mergeCell ref="C53:K53"/>
    <mergeCell ref="C54:K54"/>
    <mergeCell ref="C55:K55"/>
    <mergeCell ref="C42:K42"/>
    <mergeCell ref="C43:K43"/>
    <mergeCell ref="C44:K44"/>
    <mergeCell ref="C45:K45"/>
    <mergeCell ref="C46:K46"/>
    <mergeCell ref="C47:K47"/>
    <mergeCell ref="C37:G37"/>
    <mergeCell ref="C38:G38"/>
    <mergeCell ref="J38:K38"/>
    <mergeCell ref="C39:K39"/>
    <mergeCell ref="C40:K40"/>
    <mergeCell ref="C41:K41"/>
    <mergeCell ref="C33:G33"/>
    <mergeCell ref="J33:K33"/>
    <mergeCell ref="C34:G34"/>
    <mergeCell ref="J34:K34"/>
    <mergeCell ref="C35:G35"/>
    <mergeCell ref="C36:G36"/>
    <mergeCell ref="J28:K28"/>
    <mergeCell ref="C29:G29"/>
    <mergeCell ref="C30:G30"/>
    <mergeCell ref="C31:G31"/>
    <mergeCell ref="J31:K31"/>
    <mergeCell ref="C32:G32"/>
    <mergeCell ref="C25:G25"/>
    <mergeCell ref="J25:K25"/>
    <mergeCell ref="N25:N28"/>
    <mergeCell ref="B26:B28"/>
    <mergeCell ref="C26:G26"/>
    <mergeCell ref="H26:I26"/>
    <mergeCell ref="J26:K26"/>
    <mergeCell ref="C27:G27"/>
    <mergeCell ref="J27:K27"/>
    <mergeCell ref="C28:G28"/>
    <mergeCell ref="C22:G22"/>
    <mergeCell ref="C23:G23"/>
    <mergeCell ref="J23:K23"/>
    <mergeCell ref="C24:G24"/>
    <mergeCell ref="H24:I24"/>
    <mergeCell ref="J24:K24"/>
    <mergeCell ref="C15:G15"/>
    <mergeCell ref="J15:K15"/>
    <mergeCell ref="B16:B21"/>
    <mergeCell ref="C16:G16"/>
    <mergeCell ref="C17:G17"/>
    <mergeCell ref="C18:G18"/>
    <mergeCell ref="J18:K18"/>
    <mergeCell ref="C19:G19"/>
    <mergeCell ref="C20:G20"/>
    <mergeCell ref="C21:G21"/>
    <mergeCell ref="O1:P5"/>
    <mergeCell ref="B6:N6"/>
    <mergeCell ref="C7:G7"/>
    <mergeCell ref="H7:I7"/>
    <mergeCell ref="J7:K7"/>
    <mergeCell ref="C8:G8"/>
    <mergeCell ref="C9:G9"/>
    <mergeCell ref="C10:G10"/>
    <mergeCell ref="B11:B15"/>
    <mergeCell ref="C11:G11"/>
    <mergeCell ref="N11:N15"/>
    <mergeCell ref="C12:G12"/>
    <mergeCell ref="C13:G13"/>
    <mergeCell ref="J13:K13"/>
    <mergeCell ref="C14:G14"/>
    <mergeCell ref="J14:K14"/>
  </mergeCells>
  <pageMargins left="0.39370078740157483" right="0.23622047244094491" top="0.74803149606299213" bottom="0.35433070866141736" header="0.31496062992125984" footer="0.39370078740157483"/>
  <pageSetup paperSize="5" scale="49" orientation="portrait" r:id="rId1"/>
  <rowBreaks count="1" manualBreakCount="1">
    <brk id="82" max="1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89192-693F-4F6F-88EF-2C78284DFD3B}">
  <sheetPr>
    <pageSetUpPr fitToPage="1"/>
  </sheetPr>
  <dimension ref="B2:U38"/>
  <sheetViews>
    <sheetView showGridLines="0" zoomScaleNormal="100" zoomScaleSheetLayoutView="115" workbookViewId="0">
      <selection activeCell="B23" sqref="B23:Q24"/>
    </sheetView>
  </sheetViews>
  <sheetFormatPr baseColWidth="10" defaultColWidth="7.5703125" defaultRowHeight="12.75"/>
  <cols>
    <col min="1" max="1" width="5" style="455" customWidth="1"/>
    <col min="2" max="2" width="2" style="455" customWidth="1"/>
    <col min="3" max="3" width="3.5703125" style="455" customWidth="1"/>
    <col min="4" max="4" width="13" style="455" customWidth="1"/>
    <col min="5" max="5" width="17.140625" style="455" customWidth="1"/>
    <col min="6" max="6" width="12.7109375" style="455" customWidth="1"/>
    <col min="7" max="7" width="14.85546875" style="455" customWidth="1"/>
    <col min="8" max="8" width="12" style="455" customWidth="1"/>
    <col min="9" max="9" width="12.85546875" style="455" customWidth="1"/>
    <col min="10" max="10" width="11.85546875" style="455" customWidth="1"/>
    <col min="11" max="11" width="8.42578125" style="455" customWidth="1"/>
    <col min="12" max="13" width="13.42578125" style="455" customWidth="1"/>
    <col min="14" max="14" width="10" style="455" customWidth="1"/>
    <col min="15" max="15" width="12.7109375" style="455" customWidth="1"/>
    <col min="16" max="16" width="15.5703125" style="455" customWidth="1"/>
    <col min="17" max="17" width="22.28515625" style="455" customWidth="1"/>
    <col min="18" max="18" width="6.7109375" style="456" customWidth="1"/>
    <col min="19" max="19" width="11.28515625" style="456" customWidth="1"/>
    <col min="20" max="20" width="2.7109375" style="443" customWidth="1"/>
    <col min="21" max="21" width="7.5703125" style="443"/>
    <col min="22" max="22" width="9.42578125" style="455" bestFit="1" customWidth="1"/>
    <col min="23" max="16384" width="7.5703125" style="455"/>
  </cols>
  <sheetData>
    <row r="2" spans="2:20" ht="15" customHeight="1">
      <c r="B2" s="750" t="s">
        <v>558</v>
      </c>
      <c r="C2" s="751"/>
      <c r="D2" s="751"/>
      <c r="E2" s="751"/>
      <c r="F2" s="751"/>
      <c r="G2" s="751"/>
      <c r="H2" s="751"/>
      <c r="I2" s="751"/>
      <c r="J2" s="751"/>
      <c r="K2" s="751"/>
      <c r="L2" s="751"/>
      <c r="M2" s="751"/>
      <c r="N2" s="751"/>
      <c r="O2" s="751"/>
      <c r="P2" s="751"/>
      <c r="Q2" s="751"/>
      <c r="R2" s="751"/>
      <c r="S2" s="751"/>
      <c r="T2" s="752"/>
    </row>
    <row r="3" spans="2:20" ht="16.5" thickBot="1">
      <c r="B3" s="753" t="s">
        <v>559</v>
      </c>
      <c r="C3" s="754"/>
      <c r="D3" s="754"/>
      <c r="E3" s="754"/>
      <c r="F3" s="754"/>
      <c r="G3" s="754"/>
      <c r="H3" s="754"/>
      <c r="I3" s="754"/>
      <c r="J3" s="754"/>
      <c r="K3" s="754"/>
      <c r="L3" s="754"/>
      <c r="M3" s="754"/>
      <c r="N3" s="754"/>
      <c r="O3" s="754"/>
      <c r="P3" s="754"/>
      <c r="Q3" s="754"/>
      <c r="R3" s="754"/>
      <c r="S3" s="754"/>
      <c r="T3" s="755"/>
    </row>
    <row r="4" spans="2:20" ht="15">
      <c r="B4" s="729" t="s">
        <v>72</v>
      </c>
      <c r="C4" s="730"/>
      <c r="D4" s="730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445">
        <v>783</v>
      </c>
      <c r="S4" s="731"/>
      <c r="T4" s="732"/>
    </row>
    <row r="5" spans="2:20" ht="15">
      <c r="B5" s="721" t="s">
        <v>560</v>
      </c>
      <c r="C5" s="722"/>
      <c r="D5" s="722"/>
      <c r="E5" s="722"/>
      <c r="F5" s="722"/>
      <c r="G5" s="722"/>
      <c r="H5" s="722"/>
      <c r="I5" s="722"/>
      <c r="J5" s="722"/>
      <c r="K5" s="722"/>
      <c r="L5" s="722"/>
      <c r="M5" s="722"/>
      <c r="N5" s="722"/>
      <c r="O5" s="722"/>
      <c r="P5" s="722"/>
      <c r="Q5" s="722"/>
      <c r="R5" s="447">
        <v>976</v>
      </c>
      <c r="S5" s="723"/>
      <c r="T5" s="724"/>
    </row>
    <row r="6" spans="2:20" ht="15">
      <c r="B6" s="721" t="s">
        <v>561</v>
      </c>
      <c r="C6" s="722"/>
      <c r="D6" s="722"/>
      <c r="E6" s="722"/>
      <c r="F6" s="722"/>
      <c r="G6" s="722"/>
      <c r="H6" s="722"/>
      <c r="I6" s="722"/>
      <c r="J6" s="722"/>
      <c r="K6" s="722"/>
      <c r="L6" s="722"/>
      <c r="M6" s="722"/>
      <c r="N6" s="722"/>
      <c r="O6" s="722"/>
      <c r="P6" s="722"/>
      <c r="Q6" s="722"/>
      <c r="R6" s="447">
        <v>978</v>
      </c>
      <c r="S6" s="723"/>
      <c r="T6" s="724"/>
    </row>
    <row r="7" spans="2:20" ht="15">
      <c r="B7" s="721" t="s">
        <v>73</v>
      </c>
      <c r="C7" s="722"/>
      <c r="D7" s="722"/>
      <c r="E7" s="722"/>
      <c r="F7" s="722"/>
      <c r="G7" s="722"/>
      <c r="H7" s="722"/>
      <c r="I7" s="722"/>
      <c r="J7" s="722"/>
      <c r="K7" s="722"/>
      <c r="L7" s="722"/>
      <c r="M7" s="722"/>
      <c r="N7" s="722"/>
      <c r="O7" s="722"/>
      <c r="P7" s="722"/>
      <c r="Q7" s="722"/>
      <c r="R7" s="447">
        <v>1020</v>
      </c>
      <c r="S7" s="723"/>
      <c r="T7" s="724"/>
    </row>
    <row r="8" spans="2:20" ht="15">
      <c r="B8" s="721" t="s">
        <v>74</v>
      </c>
      <c r="C8" s="722"/>
      <c r="D8" s="722"/>
      <c r="E8" s="722"/>
      <c r="F8" s="722"/>
      <c r="G8" s="722"/>
      <c r="H8" s="722"/>
      <c r="I8" s="722"/>
      <c r="J8" s="722"/>
      <c r="K8" s="722"/>
      <c r="L8" s="722"/>
      <c r="M8" s="722"/>
      <c r="N8" s="722"/>
      <c r="O8" s="722"/>
      <c r="P8" s="722"/>
      <c r="Q8" s="722"/>
      <c r="R8" s="447">
        <v>1019</v>
      </c>
      <c r="S8" s="723"/>
      <c r="T8" s="724"/>
    </row>
    <row r="9" spans="2:20" ht="15.75" thickBot="1">
      <c r="B9" s="725" t="s">
        <v>562</v>
      </c>
      <c r="C9" s="726"/>
      <c r="D9" s="726"/>
      <c r="E9" s="726"/>
      <c r="F9" s="726"/>
      <c r="G9" s="726"/>
      <c r="H9" s="726"/>
      <c r="I9" s="726"/>
      <c r="J9" s="726"/>
      <c r="K9" s="726"/>
      <c r="L9" s="726"/>
      <c r="M9" s="726"/>
      <c r="N9" s="726"/>
      <c r="O9" s="726"/>
      <c r="P9" s="726"/>
      <c r="Q9" s="726"/>
      <c r="R9" s="449">
        <v>974</v>
      </c>
      <c r="S9" s="727"/>
      <c r="T9" s="728"/>
    </row>
    <row r="10" spans="2:20" ht="16.5" thickBot="1">
      <c r="B10" s="733" t="s">
        <v>563</v>
      </c>
      <c r="C10" s="734"/>
      <c r="D10" s="734"/>
      <c r="E10" s="734"/>
      <c r="F10" s="734"/>
      <c r="G10" s="734"/>
      <c r="H10" s="734"/>
      <c r="I10" s="734"/>
      <c r="J10" s="734"/>
      <c r="K10" s="734"/>
      <c r="L10" s="734"/>
      <c r="M10" s="734"/>
      <c r="N10" s="734"/>
      <c r="O10" s="734"/>
      <c r="P10" s="734"/>
      <c r="Q10" s="734"/>
      <c r="R10" s="734"/>
      <c r="S10" s="734"/>
      <c r="T10" s="735"/>
    </row>
    <row r="11" spans="2:20" ht="15">
      <c r="B11" s="729" t="s">
        <v>75</v>
      </c>
      <c r="C11" s="730"/>
      <c r="D11" s="730"/>
      <c r="E11" s="730"/>
      <c r="F11" s="730"/>
      <c r="G11" s="730"/>
      <c r="H11" s="730"/>
      <c r="I11" s="450">
        <v>122</v>
      </c>
      <c r="J11" s="747">
        <f>'CASO N° 9'!G57</f>
        <v>264890000</v>
      </c>
      <c r="K11" s="747"/>
      <c r="L11" s="730" t="s">
        <v>81</v>
      </c>
      <c r="M11" s="730"/>
      <c r="N11" s="730"/>
      <c r="O11" s="730"/>
      <c r="P11" s="730"/>
      <c r="Q11" s="730"/>
      <c r="R11" s="445">
        <v>648</v>
      </c>
      <c r="S11" s="748"/>
      <c r="T11" s="749"/>
    </row>
    <row r="12" spans="2:20" ht="15">
      <c r="B12" s="721" t="s">
        <v>76</v>
      </c>
      <c r="C12" s="722"/>
      <c r="D12" s="722"/>
      <c r="E12" s="722"/>
      <c r="F12" s="722"/>
      <c r="G12" s="722"/>
      <c r="H12" s="722"/>
      <c r="I12" s="452">
        <v>123</v>
      </c>
      <c r="J12" s="744">
        <f>'CASO N° 9'!H57</f>
        <v>227398757</v>
      </c>
      <c r="K12" s="744"/>
      <c r="L12" s="722" t="s">
        <v>82</v>
      </c>
      <c r="M12" s="722"/>
      <c r="N12" s="722"/>
      <c r="O12" s="722"/>
      <c r="P12" s="722"/>
      <c r="Q12" s="722"/>
      <c r="R12" s="447">
        <v>647</v>
      </c>
      <c r="S12" s="745">
        <f>'CASO N° 9'!G32-'CASO N° 9'!H33</f>
        <v>26000000</v>
      </c>
      <c r="T12" s="746"/>
    </row>
    <row r="13" spans="2:20" ht="15">
      <c r="B13" s="721" t="s">
        <v>77</v>
      </c>
      <c r="C13" s="722"/>
      <c r="D13" s="722"/>
      <c r="E13" s="722"/>
      <c r="F13" s="722"/>
      <c r="G13" s="722"/>
      <c r="H13" s="722"/>
      <c r="I13" s="452">
        <v>101</v>
      </c>
      <c r="J13" s="744"/>
      <c r="K13" s="744"/>
      <c r="L13" s="722" t="s">
        <v>83</v>
      </c>
      <c r="M13" s="722"/>
      <c r="N13" s="722"/>
      <c r="O13" s="722"/>
      <c r="P13" s="722"/>
      <c r="Q13" s="722"/>
      <c r="R13" s="447">
        <v>1003</v>
      </c>
      <c r="S13" s="745"/>
      <c r="T13" s="746"/>
    </row>
    <row r="14" spans="2:20" ht="15">
      <c r="B14" s="721" t="s">
        <v>78</v>
      </c>
      <c r="C14" s="722"/>
      <c r="D14" s="722"/>
      <c r="E14" s="722"/>
      <c r="F14" s="722"/>
      <c r="G14" s="722"/>
      <c r="H14" s="722"/>
      <c r="I14" s="452">
        <v>102</v>
      </c>
      <c r="J14" s="743">
        <f>'RESP. B) '!H22</f>
        <v>230660000</v>
      </c>
      <c r="K14" s="744"/>
      <c r="L14" s="722" t="s">
        <v>84</v>
      </c>
      <c r="M14" s="722"/>
      <c r="N14" s="722"/>
      <c r="O14" s="722"/>
      <c r="P14" s="722"/>
      <c r="Q14" s="722"/>
      <c r="R14" s="447">
        <v>1004</v>
      </c>
      <c r="S14" s="745"/>
      <c r="T14" s="746"/>
    </row>
    <row r="15" spans="2:20" ht="15">
      <c r="B15" s="721" t="s">
        <v>79</v>
      </c>
      <c r="C15" s="722"/>
      <c r="D15" s="722"/>
      <c r="E15" s="722"/>
      <c r="F15" s="722"/>
      <c r="G15" s="722"/>
      <c r="H15" s="722"/>
      <c r="I15" s="452">
        <v>784</v>
      </c>
      <c r="J15" s="744">
        <f>'CASO N° 9'!G25</f>
        <v>112491084</v>
      </c>
      <c r="K15" s="744"/>
      <c r="L15" s="722" t="s">
        <v>85</v>
      </c>
      <c r="M15" s="722"/>
      <c r="N15" s="722"/>
      <c r="O15" s="722"/>
      <c r="P15" s="722"/>
      <c r="Q15" s="722"/>
      <c r="R15" s="447">
        <v>843</v>
      </c>
      <c r="S15" s="745">
        <f>'CASO N° 9'!H41+'CASO N° 9'!H42+'CASO N° 9'!I58</f>
        <v>140891243</v>
      </c>
      <c r="T15" s="746"/>
    </row>
    <row r="16" spans="2:20" ht="15.75" thickBot="1">
      <c r="B16" s="725" t="s">
        <v>80</v>
      </c>
      <c r="C16" s="726"/>
      <c r="D16" s="726"/>
      <c r="E16" s="726"/>
      <c r="F16" s="726"/>
      <c r="G16" s="726"/>
      <c r="H16" s="726"/>
      <c r="I16" s="454">
        <v>129</v>
      </c>
      <c r="J16" s="740">
        <f>'CASO N° 9'!G27</f>
        <v>62300916</v>
      </c>
      <c r="K16" s="740"/>
      <c r="L16" s="741"/>
      <c r="M16" s="741"/>
      <c r="N16" s="741"/>
      <c r="O16" s="741"/>
      <c r="P16" s="741"/>
      <c r="Q16" s="741"/>
      <c r="R16" s="741"/>
      <c r="S16" s="741"/>
      <c r="T16" s="742"/>
    </row>
    <row r="17" spans="2:20" ht="16.5" thickBot="1">
      <c r="B17" s="733"/>
      <c r="C17" s="734"/>
      <c r="D17" s="734"/>
      <c r="E17" s="734"/>
      <c r="F17" s="734"/>
      <c r="G17" s="734"/>
      <c r="H17" s="734"/>
      <c r="I17" s="734"/>
      <c r="J17" s="734"/>
      <c r="K17" s="734"/>
      <c r="L17" s="734"/>
      <c r="M17" s="734"/>
      <c r="N17" s="734"/>
      <c r="O17" s="734"/>
      <c r="P17" s="734"/>
      <c r="Q17" s="734"/>
      <c r="R17" s="734"/>
      <c r="S17" s="734"/>
      <c r="T17" s="735"/>
    </row>
    <row r="18" spans="2:20" ht="15">
      <c r="B18" s="729" t="s">
        <v>564</v>
      </c>
      <c r="C18" s="730"/>
      <c r="D18" s="730"/>
      <c r="E18" s="730"/>
      <c r="F18" s="730"/>
      <c r="G18" s="730"/>
      <c r="H18" s="730"/>
      <c r="I18" s="730"/>
      <c r="J18" s="730"/>
      <c r="K18" s="730"/>
      <c r="L18" s="730"/>
      <c r="M18" s="730"/>
      <c r="N18" s="730"/>
      <c r="O18" s="730"/>
      <c r="P18" s="730"/>
      <c r="Q18" s="730"/>
      <c r="R18" s="445">
        <v>1005</v>
      </c>
      <c r="S18" s="731"/>
      <c r="T18" s="732"/>
    </row>
    <row r="19" spans="2:20" ht="15">
      <c r="B19" s="721" t="s">
        <v>86</v>
      </c>
      <c r="C19" s="722"/>
      <c r="D19" s="722"/>
      <c r="E19" s="722"/>
      <c r="F19" s="722"/>
      <c r="G19" s="722"/>
      <c r="H19" s="722"/>
      <c r="I19" s="722"/>
      <c r="J19" s="722"/>
      <c r="K19" s="722"/>
      <c r="L19" s="722"/>
      <c r="M19" s="722"/>
      <c r="N19" s="722"/>
      <c r="O19" s="722"/>
      <c r="P19" s="722"/>
      <c r="Q19" s="722"/>
      <c r="R19" s="447">
        <v>975</v>
      </c>
      <c r="S19" s="723"/>
      <c r="T19" s="724"/>
    </row>
    <row r="20" spans="2:20" ht="15">
      <c r="B20" s="721" t="s">
        <v>87</v>
      </c>
      <c r="C20" s="722"/>
      <c r="D20" s="722"/>
      <c r="E20" s="722"/>
      <c r="F20" s="722"/>
      <c r="G20" s="722"/>
      <c r="H20" s="722"/>
      <c r="I20" s="722"/>
      <c r="J20" s="722"/>
      <c r="K20" s="722"/>
      <c r="L20" s="722"/>
      <c r="M20" s="722"/>
      <c r="N20" s="722"/>
      <c r="O20" s="722"/>
      <c r="P20" s="722"/>
      <c r="Q20" s="722"/>
      <c r="R20" s="447">
        <v>1021</v>
      </c>
      <c r="S20" s="723"/>
      <c r="T20" s="724"/>
    </row>
    <row r="21" spans="2:20" ht="15">
      <c r="B21" s="721" t="s">
        <v>565</v>
      </c>
      <c r="C21" s="722"/>
      <c r="D21" s="722"/>
      <c r="E21" s="722"/>
      <c r="F21" s="722"/>
      <c r="G21" s="722"/>
      <c r="H21" s="722"/>
      <c r="I21" s="722"/>
      <c r="J21" s="722"/>
      <c r="K21" s="722"/>
      <c r="L21" s="722"/>
      <c r="M21" s="722"/>
      <c r="N21" s="722"/>
      <c r="O21" s="722"/>
      <c r="P21" s="722"/>
      <c r="Q21" s="722"/>
      <c r="R21" s="447">
        <v>1191</v>
      </c>
      <c r="S21" s="723"/>
      <c r="T21" s="724"/>
    </row>
    <row r="22" spans="2:20" ht="15">
      <c r="B22" s="721" t="s">
        <v>566</v>
      </c>
      <c r="C22" s="722"/>
      <c r="D22" s="722"/>
      <c r="E22" s="722"/>
      <c r="F22" s="722"/>
      <c r="G22" s="722"/>
      <c r="H22" s="722"/>
      <c r="I22" s="722"/>
      <c r="J22" s="722"/>
      <c r="K22" s="722"/>
      <c r="L22" s="722"/>
      <c r="M22" s="722"/>
      <c r="N22" s="722"/>
      <c r="O22" s="722"/>
      <c r="P22" s="722"/>
      <c r="Q22" s="722"/>
      <c r="R22" s="447">
        <v>1192</v>
      </c>
      <c r="S22" s="723"/>
      <c r="T22" s="724"/>
    </row>
    <row r="23" spans="2:20" ht="15">
      <c r="B23" s="721" t="s">
        <v>567</v>
      </c>
      <c r="C23" s="722"/>
      <c r="D23" s="722"/>
      <c r="E23" s="722"/>
      <c r="F23" s="722"/>
      <c r="G23" s="722"/>
      <c r="H23" s="722"/>
      <c r="I23" s="722"/>
      <c r="J23" s="722"/>
      <c r="K23" s="722"/>
      <c r="L23" s="722"/>
      <c r="M23" s="722"/>
      <c r="N23" s="722"/>
      <c r="O23" s="722"/>
      <c r="P23" s="722"/>
      <c r="Q23" s="722"/>
      <c r="R23" s="447">
        <v>1193</v>
      </c>
      <c r="S23" s="723"/>
      <c r="T23" s="724"/>
    </row>
    <row r="24" spans="2:20" ht="15">
      <c r="B24" s="721" t="s">
        <v>88</v>
      </c>
      <c r="C24" s="722"/>
      <c r="D24" s="722"/>
      <c r="E24" s="722"/>
      <c r="F24" s="722"/>
      <c r="G24" s="722"/>
      <c r="H24" s="722"/>
      <c r="I24" s="722"/>
      <c r="J24" s="722"/>
      <c r="K24" s="722"/>
      <c r="L24" s="722"/>
      <c r="M24" s="722"/>
      <c r="N24" s="722"/>
      <c r="O24" s="722"/>
      <c r="P24" s="722"/>
      <c r="Q24" s="722"/>
      <c r="R24" s="447">
        <v>1194</v>
      </c>
      <c r="S24" s="723"/>
      <c r="T24" s="724"/>
    </row>
    <row r="25" spans="2:20" ht="15">
      <c r="B25" s="721" t="s">
        <v>568</v>
      </c>
      <c r="C25" s="722"/>
      <c r="D25" s="722"/>
      <c r="E25" s="722"/>
      <c r="F25" s="722"/>
      <c r="G25" s="722"/>
      <c r="H25" s="722"/>
      <c r="I25" s="722"/>
      <c r="J25" s="722"/>
      <c r="K25" s="722"/>
      <c r="L25" s="722"/>
      <c r="M25" s="722"/>
      <c r="N25" s="722"/>
      <c r="O25" s="722"/>
      <c r="P25" s="722"/>
      <c r="Q25" s="722"/>
      <c r="R25" s="447">
        <v>1782</v>
      </c>
      <c r="S25" s="736"/>
      <c r="T25" s="737"/>
    </row>
    <row r="26" spans="2:20" ht="15.75" thickBot="1">
      <c r="B26" s="725" t="s">
        <v>338</v>
      </c>
      <c r="C26" s="726"/>
      <c r="D26" s="726"/>
      <c r="E26" s="726"/>
      <c r="F26" s="726"/>
      <c r="G26" s="726"/>
      <c r="H26" s="726"/>
      <c r="I26" s="726"/>
      <c r="J26" s="726"/>
      <c r="K26" s="726"/>
      <c r="L26" s="726"/>
      <c r="M26" s="726"/>
      <c r="N26" s="726"/>
      <c r="O26" s="726"/>
      <c r="P26" s="726"/>
      <c r="Q26" s="726"/>
      <c r="R26" s="449">
        <v>1783</v>
      </c>
      <c r="S26" s="738"/>
      <c r="T26" s="739"/>
    </row>
    <row r="27" spans="2:20" ht="16.5" thickBot="1">
      <c r="B27" s="733" t="s">
        <v>569</v>
      </c>
      <c r="C27" s="734"/>
      <c r="D27" s="734"/>
      <c r="E27" s="734"/>
      <c r="F27" s="734"/>
      <c r="G27" s="734"/>
      <c r="H27" s="734"/>
      <c r="I27" s="734"/>
      <c r="J27" s="734"/>
      <c r="K27" s="734"/>
      <c r="L27" s="734"/>
      <c r="M27" s="734"/>
      <c r="N27" s="734"/>
      <c r="O27" s="734"/>
      <c r="P27" s="734"/>
      <c r="Q27" s="734"/>
      <c r="R27" s="734"/>
      <c r="S27" s="734"/>
      <c r="T27" s="735"/>
    </row>
    <row r="28" spans="2:20" ht="15">
      <c r="B28" s="729" t="s">
        <v>89</v>
      </c>
      <c r="C28" s="730"/>
      <c r="D28" s="730"/>
      <c r="E28" s="730"/>
      <c r="F28" s="730"/>
      <c r="G28" s="730"/>
      <c r="H28" s="730"/>
      <c r="I28" s="730"/>
      <c r="J28" s="730"/>
      <c r="K28" s="730"/>
      <c r="L28" s="730"/>
      <c r="M28" s="730"/>
      <c r="N28" s="730"/>
      <c r="O28" s="730"/>
      <c r="P28" s="730"/>
      <c r="Q28" s="730"/>
      <c r="R28" s="445">
        <v>1195</v>
      </c>
      <c r="S28" s="731"/>
      <c r="T28" s="732"/>
    </row>
    <row r="29" spans="2:20" ht="15">
      <c r="B29" s="721" t="s">
        <v>90</v>
      </c>
      <c r="C29" s="722"/>
      <c r="D29" s="722"/>
      <c r="E29" s="722"/>
      <c r="F29" s="722"/>
      <c r="G29" s="722"/>
      <c r="H29" s="722"/>
      <c r="I29" s="722"/>
      <c r="J29" s="722"/>
      <c r="K29" s="722"/>
      <c r="L29" s="722"/>
      <c r="M29" s="722"/>
      <c r="N29" s="722"/>
      <c r="O29" s="722"/>
      <c r="P29" s="722"/>
      <c r="Q29" s="722"/>
      <c r="R29" s="447">
        <v>1691</v>
      </c>
      <c r="S29" s="723"/>
      <c r="T29" s="724"/>
    </row>
    <row r="30" spans="2:20" ht="15">
      <c r="B30" s="721" t="s">
        <v>91</v>
      </c>
      <c r="C30" s="722"/>
      <c r="D30" s="722"/>
      <c r="E30" s="722"/>
      <c r="F30" s="722"/>
      <c r="G30" s="722"/>
      <c r="H30" s="722"/>
      <c r="I30" s="722"/>
      <c r="J30" s="722"/>
      <c r="K30" s="722"/>
      <c r="L30" s="722"/>
      <c r="M30" s="722"/>
      <c r="N30" s="722"/>
      <c r="O30" s="722"/>
      <c r="P30" s="722"/>
      <c r="Q30" s="722"/>
      <c r="R30" s="447">
        <v>1196</v>
      </c>
      <c r="S30" s="723"/>
      <c r="T30" s="724"/>
    </row>
    <row r="31" spans="2:20" ht="15">
      <c r="B31" s="721" t="s">
        <v>92</v>
      </c>
      <c r="C31" s="722"/>
      <c r="D31" s="722"/>
      <c r="E31" s="722"/>
      <c r="F31" s="722"/>
      <c r="G31" s="722"/>
      <c r="H31" s="722"/>
      <c r="I31" s="722"/>
      <c r="J31" s="722"/>
      <c r="K31" s="722"/>
      <c r="L31" s="722"/>
      <c r="M31" s="722"/>
      <c r="N31" s="722"/>
      <c r="O31" s="722"/>
      <c r="P31" s="722"/>
      <c r="Q31" s="722"/>
      <c r="R31" s="447">
        <v>1197</v>
      </c>
      <c r="S31" s="723"/>
      <c r="T31" s="724"/>
    </row>
    <row r="32" spans="2:20" ht="15">
      <c r="B32" s="721" t="s">
        <v>93</v>
      </c>
      <c r="C32" s="722"/>
      <c r="D32" s="722"/>
      <c r="E32" s="722"/>
      <c r="F32" s="722"/>
      <c r="G32" s="722"/>
      <c r="H32" s="722"/>
      <c r="I32" s="722"/>
      <c r="J32" s="722"/>
      <c r="K32" s="722"/>
      <c r="L32" s="722"/>
      <c r="M32" s="722"/>
      <c r="N32" s="722"/>
      <c r="O32" s="722"/>
      <c r="P32" s="722"/>
      <c r="Q32" s="722"/>
      <c r="R32" s="447">
        <v>238</v>
      </c>
      <c r="S32" s="723"/>
      <c r="T32" s="724"/>
    </row>
    <row r="33" spans="2:20" ht="15.75" thickBot="1">
      <c r="B33" s="725" t="s">
        <v>94</v>
      </c>
      <c r="C33" s="726"/>
      <c r="D33" s="726"/>
      <c r="E33" s="726"/>
      <c r="F33" s="726"/>
      <c r="G33" s="726"/>
      <c r="H33" s="726"/>
      <c r="I33" s="726"/>
      <c r="J33" s="726"/>
      <c r="K33" s="726"/>
      <c r="L33" s="726"/>
      <c r="M33" s="726"/>
      <c r="N33" s="726"/>
      <c r="O33" s="726"/>
      <c r="P33" s="726"/>
      <c r="Q33" s="726"/>
      <c r="R33" s="449">
        <v>1586</v>
      </c>
      <c r="S33" s="727"/>
      <c r="T33" s="728"/>
    </row>
    <row r="34" spans="2:20" ht="16.5" thickBot="1">
      <c r="B34" s="733" t="s">
        <v>570</v>
      </c>
      <c r="C34" s="734"/>
      <c r="D34" s="734"/>
      <c r="E34" s="734"/>
      <c r="F34" s="734"/>
      <c r="G34" s="734"/>
      <c r="H34" s="734"/>
      <c r="I34" s="734"/>
      <c r="J34" s="734"/>
      <c r="K34" s="734"/>
      <c r="L34" s="734"/>
      <c r="M34" s="734"/>
      <c r="N34" s="734"/>
      <c r="O34" s="734"/>
      <c r="P34" s="734"/>
      <c r="Q34" s="734"/>
      <c r="R34" s="734"/>
      <c r="S34" s="734"/>
      <c r="T34" s="735"/>
    </row>
    <row r="35" spans="2:20" ht="15">
      <c r="B35" s="729" t="s">
        <v>571</v>
      </c>
      <c r="C35" s="730"/>
      <c r="D35" s="730"/>
      <c r="E35" s="730"/>
      <c r="F35" s="730"/>
      <c r="G35" s="730"/>
      <c r="H35" s="730"/>
      <c r="I35" s="730"/>
      <c r="J35" s="730"/>
      <c r="K35" s="730"/>
      <c r="L35" s="730"/>
      <c r="M35" s="730"/>
      <c r="N35" s="730"/>
      <c r="O35" s="730"/>
      <c r="P35" s="730"/>
      <c r="Q35" s="730"/>
      <c r="R35" s="445">
        <v>1823</v>
      </c>
      <c r="S35" s="731"/>
      <c r="T35" s="732"/>
    </row>
    <row r="36" spans="2:20" ht="15">
      <c r="B36" s="721" t="s">
        <v>572</v>
      </c>
      <c r="C36" s="722"/>
      <c r="D36" s="722"/>
      <c r="E36" s="722"/>
      <c r="F36" s="722"/>
      <c r="G36" s="722"/>
      <c r="H36" s="722"/>
      <c r="I36" s="722"/>
      <c r="J36" s="722"/>
      <c r="K36" s="722"/>
      <c r="L36" s="722"/>
      <c r="M36" s="722"/>
      <c r="N36" s="722"/>
      <c r="O36" s="722"/>
      <c r="P36" s="722"/>
      <c r="Q36" s="722"/>
      <c r="R36" s="447">
        <v>1824</v>
      </c>
      <c r="S36" s="723"/>
      <c r="T36" s="724"/>
    </row>
    <row r="37" spans="2:20" ht="15">
      <c r="B37" s="721" t="s">
        <v>573</v>
      </c>
      <c r="C37" s="722"/>
      <c r="D37" s="722"/>
      <c r="E37" s="722"/>
      <c r="F37" s="722"/>
      <c r="G37" s="722"/>
      <c r="H37" s="722"/>
      <c r="I37" s="722"/>
      <c r="J37" s="722"/>
      <c r="K37" s="722"/>
      <c r="L37" s="722"/>
      <c r="M37" s="722"/>
      <c r="N37" s="722"/>
      <c r="O37" s="722"/>
      <c r="P37" s="722"/>
      <c r="Q37" s="722"/>
      <c r="R37" s="447">
        <v>1825</v>
      </c>
      <c r="S37" s="723"/>
      <c r="T37" s="724"/>
    </row>
    <row r="38" spans="2:20" ht="15.75" thickBot="1">
      <c r="B38" s="725" t="s">
        <v>574</v>
      </c>
      <c r="C38" s="726"/>
      <c r="D38" s="726"/>
      <c r="E38" s="726"/>
      <c r="F38" s="726"/>
      <c r="G38" s="726"/>
      <c r="H38" s="726"/>
      <c r="I38" s="726"/>
      <c r="J38" s="726"/>
      <c r="K38" s="726"/>
      <c r="L38" s="726"/>
      <c r="M38" s="726"/>
      <c r="N38" s="726"/>
      <c r="O38" s="726"/>
      <c r="P38" s="726"/>
      <c r="Q38" s="726"/>
      <c r="R38" s="449">
        <v>1826</v>
      </c>
      <c r="S38" s="727"/>
      <c r="T38" s="728"/>
    </row>
  </sheetData>
  <mergeCells count="79">
    <mergeCell ref="B2:T2"/>
    <mergeCell ref="B3:T3"/>
    <mergeCell ref="B4:Q4"/>
    <mergeCell ref="S4:T4"/>
    <mergeCell ref="B5:Q5"/>
    <mergeCell ref="S5:T5"/>
    <mergeCell ref="B6:Q6"/>
    <mergeCell ref="S6:T6"/>
    <mergeCell ref="B7:Q7"/>
    <mergeCell ref="S7:T7"/>
    <mergeCell ref="B8:Q8"/>
    <mergeCell ref="S8:T8"/>
    <mergeCell ref="B9:Q9"/>
    <mergeCell ref="S9:T9"/>
    <mergeCell ref="B10:T10"/>
    <mergeCell ref="B11:H11"/>
    <mergeCell ref="J11:K11"/>
    <mergeCell ref="L11:Q11"/>
    <mergeCell ref="S11:T11"/>
    <mergeCell ref="B12:H12"/>
    <mergeCell ref="J12:K12"/>
    <mergeCell ref="L12:Q12"/>
    <mergeCell ref="S12:T12"/>
    <mergeCell ref="B13:H13"/>
    <mergeCell ref="J13:K13"/>
    <mergeCell ref="L13:Q13"/>
    <mergeCell ref="S13:T13"/>
    <mergeCell ref="B14:H14"/>
    <mergeCell ref="J14:K14"/>
    <mergeCell ref="L14:Q14"/>
    <mergeCell ref="S14:T14"/>
    <mergeCell ref="B15:H15"/>
    <mergeCell ref="J15:K15"/>
    <mergeCell ref="L15:Q15"/>
    <mergeCell ref="S15:T15"/>
    <mergeCell ref="B16:H16"/>
    <mergeCell ref="J16:K16"/>
    <mergeCell ref="L16:T16"/>
    <mergeCell ref="B17:T17"/>
    <mergeCell ref="B18:Q18"/>
    <mergeCell ref="S18:T18"/>
    <mergeCell ref="B19:Q19"/>
    <mergeCell ref="S19:T19"/>
    <mergeCell ref="B20:Q20"/>
    <mergeCell ref="S20:T20"/>
    <mergeCell ref="B21:Q21"/>
    <mergeCell ref="S21:T21"/>
    <mergeCell ref="B28:Q28"/>
    <mergeCell ref="S28:T28"/>
    <mergeCell ref="B22:Q22"/>
    <mergeCell ref="S22:T22"/>
    <mergeCell ref="B23:Q23"/>
    <mergeCell ref="S23:T23"/>
    <mergeCell ref="B24:Q24"/>
    <mergeCell ref="S24:T24"/>
    <mergeCell ref="B25:Q25"/>
    <mergeCell ref="S25:T25"/>
    <mergeCell ref="B26:Q26"/>
    <mergeCell ref="S26:T26"/>
    <mergeCell ref="B27:T27"/>
    <mergeCell ref="B35:Q35"/>
    <mergeCell ref="S35:T35"/>
    <mergeCell ref="B29:Q29"/>
    <mergeCell ref="S29:T29"/>
    <mergeCell ref="B30:Q30"/>
    <mergeCell ref="S30:T30"/>
    <mergeCell ref="B31:Q31"/>
    <mergeCell ref="S31:T31"/>
    <mergeCell ref="B32:Q32"/>
    <mergeCell ref="S32:T32"/>
    <mergeCell ref="B33:Q33"/>
    <mergeCell ref="S33:T33"/>
    <mergeCell ref="B34:T34"/>
    <mergeCell ref="B36:Q36"/>
    <mergeCell ref="S36:T36"/>
    <mergeCell ref="B37:Q37"/>
    <mergeCell ref="S37:T37"/>
    <mergeCell ref="B38:Q38"/>
    <mergeCell ref="S38:T38"/>
  </mergeCells>
  <pageMargins left="0.70866141732283472" right="0.23622047244094491" top="0.74803149606299213" bottom="0.74803149606299213" header="0.31496062992125984" footer="0.31496062992125984"/>
  <pageSetup scale="59" orientation="landscape" r:id="rId1"/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FDEDD-826A-46D0-A634-77838CB35A72}">
  <sheetPr>
    <pageSetUpPr fitToPage="1"/>
  </sheetPr>
  <dimension ref="B1:FB124"/>
  <sheetViews>
    <sheetView showGridLines="0" topLeftCell="A72" workbookViewId="0">
      <selection activeCell="D79" sqref="D79"/>
    </sheetView>
  </sheetViews>
  <sheetFormatPr baseColWidth="10" defaultColWidth="7.5703125" defaultRowHeight="12.75"/>
  <cols>
    <col min="1" max="1" width="3.5703125" style="455" customWidth="1"/>
    <col min="2" max="2" width="86.140625" style="455" customWidth="1"/>
    <col min="3" max="3" width="6.42578125" style="455" customWidth="1"/>
    <col min="4" max="4" width="15.5703125" style="456" customWidth="1"/>
    <col min="5" max="5" width="3.7109375" style="455" customWidth="1"/>
    <col min="6" max="16384" width="7.5703125" style="455"/>
  </cols>
  <sheetData>
    <row r="1" spans="2:158" ht="35.25" customHeight="1"/>
    <row r="2" spans="2:158" ht="23.45" customHeight="1">
      <c r="B2" s="758" t="s">
        <v>575</v>
      </c>
      <c r="C2" s="758"/>
      <c r="D2" s="758"/>
      <c r="E2" s="758"/>
    </row>
    <row r="3" spans="2:158" ht="3" customHeight="1">
      <c r="B3" s="457"/>
      <c r="C3" s="457"/>
      <c r="D3" s="458"/>
      <c r="E3" s="457"/>
    </row>
    <row r="4" spans="2:158" ht="15" customHeight="1">
      <c r="B4" s="759" t="s">
        <v>576</v>
      </c>
      <c r="C4" s="760"/>
      <c r="D4" s="760"/>
      <c r="E4" s="760"/>
    </row>
    <row r="5" spans="2:158" ht="24" customHeight="1" thickBot="1">
      <c r="B5" s="761" t="s">
        <v>165</v>
      </c>
      <c r="C5" s="762"/>
      <c r="D5" s="762"/>
      <c r="E5" s="763"/>
    </row>
    <row r="6" spans="2:158" ht="17.25" customHeight="1">
      <c r="B6" s="459" t="s">
        <v>164</v>
      </c>
      <c r="C6" s="450">
        <v>1657</v>
      </c>
      <c r="D6" s="460">
        <f>'CASO N° 9'!J43</f>
        <v>103500000</v>
      </c>
      <c r="E6" s="461" t="s">
        <v>95</v>
      </c>
    </row>
    <row r="7" spans="2:158" ht="16.5" customHeight="1">
      <c r="B7" s="462" t="s">
        <v>163</v>
      </c>
      <c r="C7" s="452">
        <v>1658</v>
      </c>
      <c r="D7" s="463"/>
      <c r="E7" s="464" t="s">
        <v>95</v>
      </c>
    </row>
    <row r="8" spans="2:158" ht="17.25" customHeight="1">
      <c r="B8" s="462" t="s">
        <v>162</v>
      </c>
      <c r="C8" s="452">
        <v>1659</v>
      </c>
      <c r="D8" s="463"/>
      <c r="E8" s="464" t="s">
        <v>95</v>
      </c>
    </row>
    <row r="9" spans="2:158" ht="17.25" customHeight="1">
      <c r="B9" s="462" t="s">
        <v>161</v>
      </c>
      <c r="C9" s="452">
        <v>1660</v>
      </c>
      <c r="D9" s="463">
        <f>'CASO N° 9'!J54+'CASO N° 9'!J55+'CASO N° 9'!J56</f>
        <v>5350000</v>
      </c>
      <c r="E9" s="464" t="s">
        <v>95</v>
      </c>
    </row>
    <row r="10" spans="2:158" ht="16.5" customHeight="1">
      <c r="B10" s="462" t="s">
        <v>160</v>
      </c>
      <c r="C10" s="452">
        <v>1661</v>
      </c>
      <c r="D10" s="453">
        <f>'CASO N° 9'!I44</f>
        <v>23000000</v>
      </c>
      <c r="E10" s="465" t="s">
        <v>96</v>
      </c>
    </row>
    <row r="11" spans="2:158" ht="15.75" customHeight="1">
      <c r="B11" s="462" t="s">
        <v>159</v>
      </c>
      <c r="C11" s="452">
        <v>1662</v>
      </c>
      <c r="D11" s="453">
        <f>'CASO N° 9'!I45+'CASO N° 9'!I46</f>
        <v>27800000</v>
      </c>
      <c r="E11" s="465" t="s">
        <v>96</v>
      </c>
      <c r="FB11" s="466" t="s">
        <v>577</v>
      </c>
    </row>
    <row r="12" spans="2:158" ht="15.75" customHeight="1">
      <c r="B12" s="462" t="s">
        <v>158</v>
      </c>
      <c r="C12" s="452">
        <v>1140</v>
      </c>
      <c r="D12" s="453">
        <f>'CASO N° 9'!I48</f>
        <v>3150000</v>
      </c>
      <c r="E12" s="465" t="s">
        <v>96</v>
      </c>
    </row>
    <row r="13" spans="2:158" ht="17.25" customHeight="1">
      <c r="B13" s="462" t="s">
        <v>146</v>
      </c>
      <c r="C13" s="452">
        <v>1663</v>
      </c>
      <c r="D13" s="453">
        <f>'CASO N° 9'!I51</f>
        <v>4000000</v>
      </c>
      <c r="E13" s="465" t="s">
        <v>96</v>
      </c>
    </row>
    <row r="14" spans="2:158" ht="16.5" customHeight="1">
      <c r="B14" s="462" t="s">
        <v>157</v>
      </c>
      <c r="C14" s="452">
        <v>1664</v>
      </c>
      <c r="D14" s="453">
        <f>'CASO N° 9'!I49</f>
        <v>250000</v>
      </c>
      <c r="E14" s="465" t="s">
        <v>96</v>
      </c>
    </row>
    <row r="15" spans="2:158" ht="15.75" customHeight="1">
      <c r="B15" s="462" t="s">
        <v>156</v>
      </c>
      <c r="C15" s="452">
        <v>1665</v>
      </c>
      <c r="D15" s="453"/>
      <c r="E15" s="465" t="s">
        <v>96</v>
      </c>
    </row>
    <row r="16" spans="2:158" ht="16.5" customHeight="1">
      <c r="B16" s="462" t="s">
        <v>155</v>
      </c>
      <c r="C16" s="452">
        <v>1666</v>
      </c>
      <c r="D16" s="453"/>
      <c r="E16" s="465" t="s">
        <v>96</v>
      </c>
    </row>
    <row r="17" spans="2:5" ht="20.25" customHeight="1">
      <c r="B17" s="462" t="s">
        <v>578</v>
      </c>
      <c r="C17" s="452">
        <v>1667</v>
      </c>
      <c r="D17" s="453"/>
      <c r="E17" s="465" t="s">
        <v>96</v>
      </c>
    </row>
    <row r="18" spans="2:5" ht="20.25" customHeight="1">
      <c r="B18" s="462" t="s">
        <v>579</v>
      </c>
      <c r="C18" s="452">
        <v>1668</v>
      </c>
      <c r="D18" s="453"/>
      <c r="E18" s="465" t="s">
        <v>96</v>
      </c>
    </row>
    <row r="19" spans="2:5" ht="18.75" customHeight="1">
      <c r="B19" s="462" t="s">
        <v>154</v>
      </c>
      <c r="C19" s="452">
        <v>1141</v>
      </c>
      <c r="D19" s="453"/>
      <c r="E19" s="465" t="s">
        <v>96</v>
      </c>
    </row>
    <row r="20" spans="2:5" ht="21" customHeight="1">
      <c r="B20" s="462" t="s">
        <v>153</v>
      </c>
      <c r="C20" s="452">
        <v>1142</v>
      </c>
      <c r="D20" s="453"/>
      <c r="E20" s="465" t="s">
        <v>96</v>
      </c>
    </row>
    <row r="21" spans="2:5" ht="21" customHeight="1">
      <c r="B21" s="462" t="s">
        <v>152</v>
      </c>
      <c r="C21" s="452">
        <v>1669</v>
      </c>
      <c r="D21" s="453"/>
      <c r="E21" s="465" t="s">
        <v>96</v>
      </c>
    </row>
    <row r="22" spans="2:5" ht="20.25" customHeight="1">
      <c r="B22" s="462" t="s">
        <v>151</v>
      </c>
      <c r="C22" s="452">
        <v>1670</v>
      </c>
      <c r="D22" s="453">
        <f>'CASO N° 9'!I52</f>
        <v>10058757</v>
      </c>
      <c r="E22" s="465" t="s">
        <v>96</v>
      </c>
    </row>
    <row r="23" spans="2:5" ht="18.75" customHeight="1">
      <c r="B23" s="462" t="s">
        <v>150</v>
      </c>
      <c r="C23" s="452">
        <v>1671</v>
      </c>
      <c r="D23" s="453">
        <f>'CASO N° 9'!I47+'CASO N° 9'!I50+'CASO N° 9'!I53</f>
        <v>3100000</v>
      </c>
      <c r="E23" s="465" t="s">
        <v>96</v>
      </c>
    </row>
    <row r="24" spans="2:5" ht="19.5" customHeight="1" thickBot="1">
      <c r="B24" s="467" t="s">
        <v>580</v>
      </c>
      <c r="C24" s="454">
        <v>1672</v>
      </c>
      <c r="D24" s="468">
        <f>D6+D9-D10-D11-D12-D13-D14-D22-D23</f>
        <v>37491243</v>
      </c>
      <c r="E24" s="469" t="s">
        <v>97</v>
      </c>
    </row>
    <row r="25" spans="2:5" ht="15.75" customHeight="1" thickBot="1">
      <c r="B25" s="764" t="s">
        <v>149</v>
      </c>
      <c r="C25" s="765"/>
      <c r="D25" s="765"/>
      <c r="E25" s="766"/>
    </row>
    <row r="26" spans="2:5" ht="18.75" customHeight="1">
      <c r="B26" s="444" t="s">
        <v>148</v>
      </c>
      <c r="C26" s="450">
        <v>1673</v>
      </c>
      <c r="D26" s="451"/>
      <c r="E26" s="465" t="s">
        <v>96</v>
      </c>
    </row>
    <row r="27" spans="2:5" ht="18" customHeight="1">
      <c r="B27" s="446" t="s">
        <v>147</v>
      </c>
      <c r="C27" s="452">
        <v>1674</v>
      </c>
      <c r="D27" s="463">
        <f>'RESP. A)'!G14+'RESP. A)'!G15</f>
        <v>910000</v>
      </c>
      <c r="E27" s="464" t="s">
        <v>95</v>
      </c>
    </row>
    <row r="28" spans="2:5" ht="15.75" customHeight="1">
      <c r="B28" s="446" t="s">
        <v>581</v>
      </c>
      <c r="C28" s="452">
        <v>1144</v>
      </c>
      <c r="D28" s="463">
        <f>'RESP. A)'!G12</f>
        <v>420000</v>
      </c>
      <c r="E28" s="464" t="s">
        <v>95</v>
      </c>
    </row>
    <row r="29" spans="2:5" ht="18" customHeight="1">
      <c r="B29" s="446" t="s">
        <v>146</v>
      </c>
      <c r="C29" s="452">
        <v>1675</v>
      </c>
      <c r="D29" s="463">
        <f>'CASO N° 9'!I51</f>
        <v>4000000</v>
      </c>
      <c r="E29" s="464" t="s">
        <v>95</v>
      </c>
    </row>
    <row r="30" spans="2:5" ht="18.75" customHeight="1">
      <c r="B30" s="446" t="s">
        <v>145</v>
      </c>
      <c r="C30" s="452">
        <v>1175</v>
      </c>
      <c r="D30" s="463"/>
      <c r="E30" s="464" t="s">
        <v>95</v>
      </c>
    </row>
    <row r="31" spans="2:5" ht="16.5" customHeight="1">
      <c r="B31" s="446" t="s">
        <v>144</v>
      </c>
      <c r="C31" s="452">
        <v>1676</v>
      </c>
      <c r="D31" s="463"/>
      <c r="E31" s="464" t="s">
        <v>95</v>
      </c>
    </row>
    <row r="32" spans="2:5" ht="18.75" customHeight="1">
      <c r="B32" s="446" t="s">
        <v>143</v>
      </c>
      <c r="C32" s="452">
        <v>1677</v>
      </c>
      <c r="D32" s="463"/>
      <c r="E32" s="464" t="s">
        <v>95</v>
      </c>
    </row>
    <row r="33" spans="2:5" ht="18" customHeight="1">
      <c r="B33" s="446" t="s">
        <v>142</v>
      </c>
      <c r="C33" s="452">
        <v>1678</v>
      </c>
      <c r="D33" s="463">
        <f>'RESP. A)'!G11+'RESP. A)'!G13</f>
        <v>10858757</v>
      </c>
      <c r="E33" s="464" t="s">
        <v>95</v>
      </c>
    </row>
    <row r="34" spans="2:5" ht="18.75" customHeight="1">
      <c r="B34" s="446" t="s">
        <v>120</v>
      </c>
      <c r="C34" s="452">
        <v>1150</v>
      </c>
      <c r="D34" s="463"/>
      <c r="E34" s="464" t="s">
        <v>95</v>
      </c>
    </row>
    <row r="35" spans="2:5" ht="19.5" customHeight="1">
      <c r="B35" s="446" t="s">
        <v>582</v>
      </c>
      <c r="C35" s="452">
        <v>1147</v>
      </c>
      <c r="D35" s="463"/>
      <c r="E35" s="464" t="s">
        <v>95</v>
      </c>
    </row>
    <row r="36" spans="2:5" ht="16.5" customHeight="1">
      <c r="B36" s="446" t="s">
        <v>583</v>
      </c>
      <c r="C36" s="452">
        <v>1148</v>
      </c>
      <c r="D36" s="463"/>
      <c r="E36" s="464" t="s">
        <v>95</v>
      </c>
    </row>
    <row r="37" spans="2:5" ht="19.5" customHeight="1">
      <c r="B37" s="446" t="s">
        <v>584</v>
      </c>
      <c r="C37" s="452">
        <v>1149</v>
      </c>
      <c r="D37" s="463"/>
      <c r="E37" s="464" t="s">
        <v>95</v>
      </c>
    </row>
    <row r="38" spans="2:5" ht="18" customHeight="1">
      <c r="B38" s="446" t="s">
        <v>141</v>
      </c>
      <c r="C38" s="452">
        <v>1151</v>
      </c>
      <c r="D38" s="463"/>
      <c r="E38" s="464" t="s">
        <v>95</v>
      </c>
    </row>
    <row r="39" spans="2:5" ht="16.5" customHeight="1">
      <c r="B39" s="470" t="s">
        <v>585</v>
      </c>
      <c r="C39" s="471">
        <v>1991</v>
      </c>
      <c r="D39" s="463"/>
      <c r="E39" s="464" t="s">
        <v>95</v>
      </c>
    </row>
    <row r="40" spans="2:5" ht="15.75" customHeight="1">
      <c r="B40" s="446" t="s">
        <v>586</v>
      </c>
      <c r="C40" s="452">
        <v>1152</v>
      </c>
      <c r="D40" s="453"/>
      <c r="E40" s="465" t="s">
        <v>96</v>
      </c>
    </row>
    <row r="41" spans="2:5" ht="18.75" customHeight="1">
      <c r="B41" s="446" t="s">
        <v>587</v>
      </c>
      <c r="C41" s="452">
        <v>1176</v>
      </c>
      <c r="D41" s="453"/>
      <c r="E41" s="465" t="s">
        <v>96</v>
      </c>
    </row>
    <row r="42" spans="2:5" ht="18.75" customHeight="1">
      <c r="B42" s="446" t="s">
        <v>140</v>
      </c>
      <c r="C42" s="452">
        <v>1679</v>
      </c>
      <c r="D42" s="453">
        <f>D29</f>
        <v>4000000</v>
      </c>
      <c r="E42" s="465" t="s">
        <v>96</v>
      </c>
    </row>
    <row r="43" spans="2:5" ht="18" customHeight="1">
      <c r="B43" s="446" t="s">
        <v>139</v>
      </c>
      <c r="C43" s="452">
        <v>1680</v>
      </c>
      <c r="D43" s="453"/>
      <c r="E43" s="465" t="s">
        <v>96</v>
      </c>
    </row>
    <row r="44" spans="2:5" ht="18" customHeight="1">
      <c r="B44" s="446" t="s">
        <v>138</v>
      </c>
      <c r="C44" s="452">
        <v>1681</v>
      </c>
      <c r="D44" s="453"/>
      <c r="E44" s="465" t="s">
        <v>96</v>
      </c>
    </row>
    <row r="45" spans="2:5" ht="15.75" customHeight="1">
      <c r="B45" s="470" t="s">
        <v>588</v>
      </c>
      <c r="C45" s="471">
        <v>1974</v>
      </c>
      <c r="D45" s="472"/>
      <c r="E45" s="465" t="s">
        <v>96</v>
      </c>
    </row>
    <row r="46" spans="2:5" ht="18" customHeight="1">
      <c r="B46" s="470" t="s">
        <v>589</v>
      </c>
      <c r="C46" s="471">
        <v>1975</v>
      </c>
      <c r="D46" s="472"/>
      <c r="E46" s="465" t="s">
        <v>96</v>
      </c>
    </row>
    <row r="47" spans="2:5" ht="16.5" customHeight="1">
      <c r="B47" s="446" t="s">
        <v>590</v>
      </c>
      <c r="C47" s="452">
        <v>1682</v>
      </c>
      <c r="D47" s="453"/>
      <c r="E47" s="465" t="s">
        <v>96</v>
      </c>
    </row>
    <row r="48" spans="2:5" ht="17.25" customHeight="1">
      <c r="B48" s="446" t="s">
        <v>591</v>
      </c>
      <c r="C48" s="452">
        <v>1683</v>
      </c>
      <c r="D48" s="453"/>
      <c r="E48" s="465" t="s">
        <v>96</v>
      </c>
    </row>
    <row r="49" spans="2:5" ht="15.75" customHeight="1">
      <c r="B49" s="446" t="s">
        <v>137</v>
      </c>
      <c r="C49" s="452">
        <v>1684</v>
      </c>
      <c r="D49" s="453">
        <f>-('RESP. A)'!G21+'RESP. A)'!G22)</f>
        <v>5050000</v>
      </c>
      <c r="E49" s="465" t="s">
        <v>96</v>
      </c>
    </row>
    <row r="50" spans="2:5" ht="17.25" customHeight="1">
      <c r="B50" s="446" t="s">
        <v>136</v>
      </c>
      <c r="C50" s="452">
        <v>1685</v>
      </c>
      <c r="D50" s="453"/>
      <c r="E50" s="465" t="s">
        <v>96</v>
      </c>
    </row>
    <row r="51" spans="2:5" ht="18.75" customHeight="1">
      <c r="B51" s="446" t="s">
        <v>135</v>
      </c>
      <c r="C51" s="452">
        <v>1686</v>
      </c>
      <c r="D51" s="453">
        <f>-'RESP. A)'!G23</f>
        <v>300000</v>
      </c>
      <c r="E51" s="465" t="s">
        <v>96</v>
      </c>
    </row>
    <row r="52" spans="2:5" ht="16.5" customHeight="1">
      <c r="B52" s="446" t="s">
        <v>134</v>
      </c>
      <c r="C52" s="452">
        <v>1183</v>
      </c>
      <c r="D52" s="453"/>
      <c r="E52" s="465" t="s">
        <v>96</v>
      </c>
    </row>
    <row r="53" spans="2:5" ht="20.25" customHeight="1">
      <c r="B53" s="446" t="s">
        <v>133</v>
      </c>
      <c r="C53" s="452">
        <v>1687</v>
      </c>
      <c r="D53" s="453"/>
      <c r="E53" s="465" t="s">
        <v>96</v>
      </c>
    </row>
    <row r="54" spans="2:5" ht="16.5" customHeight="1">
      <c r="B54" s="446" t="s">
        <v>132</v>
      </c>
      <c r="C54" s="452">
        <v>1688</v>
      </c>
      <c r="D54" s="453"/>
      <c r="E54" s="465" t="s">
        <v>96</v>
      </c>
    </row>
    <row r="55" spans="2:5" ht="18.75" customHeight="1">
      <c r="B55" s="446" t="s">
        <v>122</v>
      </c>
      <c r="C55" s="452">
        <v>1689</v>
      </c>
      <c r="D55" s="453"/>
      <c r="E55" s="465" t="s">
        <v>96</v>
      </c>
    </row>
    <row r="56" spans="2:5" ht="16.5" customHeight="1">
      <c r="B56" s="473" t="s">
        <v>592</v>
      </c>
      <c r="C56" s="452">
        <v>1728</v>
      </c>
      <c r="D56" s="474">
        <f>D24+D27+D28+D29+D33-D42-D49-D51</f>
        <v>44330000</v>
      </c>
      <c r="E56" s="475" t="s">
        <v>97</v>
      </c>
    </row>
    <row r="57" spans="2:5" ht="18" customHeight="1">
      <c r="B57" s="446" t="s">
        <v>118</v>
      </c>
      <c r="C57" s="452">
        <v>1154</v>
      </c>
      <c r="D57" s="453"/>
      <c r="E57" s="465" t="s">
        <v>96</v>
      </c>
    </row>
    <row r="58" spans="2:5" ht="18.75" customHeight="1">
      <c r="B58" s="446" t="s">
        <v>593</v>
      </c>
      <c r="C58" s="452">
        <v>1157</v>
      </c>
      <c r="D58" s="453"/>
      <c r="E58" s="465" t="s">
        <v>96</v>
      </c>
    </row>
    <row r="59" spans="2:5" ht="18.75" customHeight="1" thickBot="1">
      <c r="B59" s="476" t="s">
        <v>594</v>
      </c>
      <c r="C59" s="454">
        <v>1690</v>
      </c>
      <c r="D59" s="468">
        <f>SUM(D56:D58)</f>
        <v>44330000</v>
      </c>
      <c r="E59" s="477" t="s">
        <v>97</v>
      </c>
    </row>
    <row r="60" spans="2:5" ht="21.75" customHeight="1">
      <c r="B60" s="457"/>
      <c r="C60" s="457"/>
      <c r="D60" s="458"/>
      <c r="E60" s="457"/>
    </row>
    <row r="61" spans="2:5" ht="22.5" customHeight="1">
      <c r="B61" s="457"/>
      <c r="C61" s="457"/>
      <c r="D61" s="458"/>
      <c r="E61" s="457"/>
    </row>
    <row r="62" spans="2:5" ht="21.75" customHeight="1">
      <c r="B62" s="457"/>
      <c r="C62" s="457"/>
      <c r="D62" s="458"/>
      <c r="E62" s="457"/>
    </row>
    <row r="63" spans="2:5" ht="15" customHeight="1" thickBot="1">
      <c r="B63" s="756" t="s">
        <v>595</v>
      </c>
      <c r="C63" s="757"/>
      <c r="D63" s="757"/>
      <c r="E63" s="757"/>
    </row>
    <row r="64" spans="2:5" ht="17.25" customHeight="1">
      <c r="B64" s="444" t="s">
        <v>596</v>
      </c>
      <c r="C64" s="450">
        <v>1698</v>
      </c>
      <c r="D64" s="478">
        <f>'RESP. C)'!I8</f>
        <v>116920000</v>
      </c>
      <c r="E64" s="461" t="s">
        <v>95</v>
      </c>
    </row>
    <row r="65" spans="2:5" ht="18" customHeight="1">
      <c r="B65" s="446" t="s">
        <v>597</v>
      </c>
      <c r="C65" s="452">
        <v>1717</v>
      </c>
      <c r="D65" s="479"/>
      <c r="E65" s="465" t="s">
        <v>96</v>
      </c>
    </row>
    <row r="66" spans="2:5" ht="15" customHeight="1">
      <c r="B66" s="446" t="s">
        <v>598</v>
      </c>
      <c r="C66" s="452">
        <v>1692</v>
      </c>
      <c r="D66" s="480"/>
      <c r="E66" s="464" t="s">
        <v>95</v>
      </c>
    </row>
    <row r="67" spans="2:5" ht="18" customHeight="1">
      <c r="B67" s="446" t="s">
        <v>599</v>
      </c>
      <c r="C67" s="452">
        <v>1699</v>
      </c>
      <c r="D67" s="480">
        <f>'RESP. C)'!I11</f>
        <v>30690000</v>
      </c>
      <c r="E67" s="464" t="s">
        <v>95</v>
      </c>
    </row>
    <row r="68" spans="2:5" ht="17.25" customHeight="1">
      <c r="B68" s="481" t="s">
        <v>131</v>
      </c>
      <c r="C68" s="452">
        <v>1718</v>
      </c>
      <c r="D68" s="482">
        <f>SUM(D64:D67)</f>
        <v>147610000</v>
      </c>
      <c r="E68" s="483" t="s">
        <v>97</v>
      </c>
    </row>
    <row r="69" spans="2:5" ht="15.75" customHeight="1">
      <c r="B69" s="446" t="s">
        <v>600</v>
      </c>
      <c r="C69" s="452">
        <v>1693</v>
      </c>
      <c r="D69" s="479"/>
      <c r="E69" s="465" t="s">
        <v>96</v>
      </c>
    </row>
    <row r="70" spans="2:5" ht="16.5" customHeight="1">
      <c r="B70" s="446" t="s">
        <v>130</v>
      </c>
      <c r="C70" s="452">
        <v>844</v>
      </c>
      <c r="D70" s="479">
        <f>-'RESP. C)'!I10</f>
        <v>103400000</v>
      </c>
      <c r="E70" s="465" t="s">
        <v>96</v>
      </c>
    </row>
    <row r="71" spans="2:5" ht="18" customHeight="1">
      <c r="B71" s="446" t="s">
        <v>129</v>
      </c>
      <c r="C71" s="452">
        <v>982</v>
      </c>
      <c r="D71" s="479"/>
      <c r="E71" s="465" t="s">
        <v>96</v>
      </c>
    </row>
    <row r="72" spans="2:5" ht="17.25" customHeight="1">
      <c r="B72" s="446" t="s">
        <v>128</v>
      </c>
      <c r="C72" s="452">
        <v>1198</v>
      </c>
      <c r="D72" s="479"/>
      <c r="E72" s="465" t="s">
        <v>96</v>
      </c>
    </row>
    <row r="73" spans="2:5" ht="18.75" customHeight="1" thickBot="1">
      <c r="B73" s="476" t="s">
        <v>127</v>
      </c>
      <c r="C73" s="454">
        <v>1199</v>
      </c>
      <c r="D73" s="484">
        <f>D68-D69-D70</f>
        <v>44210000</v>
      </c>
      <c r="E73" s="477" t="s">
        <v>97</v>
      </c>
    </row>
    <row r="74" spans="2:5" ht="12" customHeight="1">
      <c r="B74" s="457"/>
      <c r="C74" s="457"/>
      <c r="D74" s="458"/>
      <c r="E74" s="457"/>
    </row>
    <row r="75" spans="2:5" ht="12" customHeight="1">
      <c r="B75" s="457"/>
      <c r="C75" s="457"/>
      <c r="D75" s="458"/>
      <c r="E75" s="457"/>
    </row>
    <row r="76" spans="2:5" ht="15" customHeight="1" thickBot="1">
      <c r="B76" s="756" t="s">
        <v>601</v>
      </c>
      <c r="C76" s="757"/>
      <c r="D76" s="757"/>
      <c r="E76" s="757"/>
    </row>
    <row r="77" spans="2:5" ht="17.25" customHeight="1">
      <c r="B77" s="444" t="s">
        <v>602</v>
      </c>
      <c r="C77" s="450">
        <v>1145</v>
      </c>
      <c r="D77" s="485">
        <f>'CASO N° 9'!H41</f>
        <v>100000000</v>
      </c>
      <c r="E77" s="461" t="s">
        <v>95</v>
      </c>
    </row>
    <row r="78" spans="2:5" ht="16.5" customHeight="1">
      <c r="B78" s="446" t="s">
        <v>603</v>
      </c>
      <c r="C78" s="452">
        <v>1146</v>
      </c>
      <c r="D78" s="479"/>
      <c r="E78" s="465" t="s">
        <v>96</v>
      </c>
    </row>
    <row r="79" spans="2:5" ht="17.25" customHeight="1">
      <c r="B79" s="446" t="s">
        <v>126</v>
      </c>
      <c r="C79" s="452">
        <v>1177</v>
      </c>
      <c r="D79" s="480">
        <f>ROUND(D77*0.034,0)</f>
        <v>3400000</v>
      </c>
      <c r="E79" s="464" t="s">
        <v>95</v>
      </c>
    </row>
    <row r="80" spans="2:5" ht="16.5" customHeight="1">
      <c r="B80" s="446" t="s">
        <v>125</v>
      </c>
      <c r="C80" s="452">
        <v>893</v>
      </c>
      <c r="D80" s="480"/>
      <c r="E80" s="464" t="s">
        <v>95</v>
      </c>
    </row>
    <row r="81" spans="2:5" ht="18" customHeight="1">
      <c r="B81" s="446" t="s">
        <v>124</v>
      </c>
      <c r="C81" s="452">
        <v>894</v>
      </c>
      <c r="D81" s="479"/>
      <c r="E81" s="465" t="s">
        <v>96</v>
      </c>
    </row>
    <row r="82" spans="2:5" ht="17.25" customHeight="1">
      <c r="B82" s="446" t="s">
        <v>123</v>
      </c>
      <c r="C82" s="452">
        <v>1694</v>
      </c>
      <c r="D82" s="480">
        <f>'RESP. A)'!I28</f>
        <v>44330000</v>
      </c>
      <c r="E82" s="464" t="s">
        <v>95</v>
      </c>
    </row>
    <row r="83" spans="2:5" ht="17.25" customHeight="1">
      <c r="B83" s="446" t="s">
        <v>604</v>
      </c>
      <c r="C83" s="452">
        <v>1695</v>
      </c>
      <c r="D83" s="479"/>
      <c r="E83" s="465" t="s">
        <v>96</v>
      </c>
    </row>
    <row r="84" spans="2:5" ht="18.75" customHeight="1">
      <c r="B84" s="446" t="s">
        <v>122</v>
      </c>
      <c r="C84" s="452">
        <v>1696</v>
      </c>
      <c r="D84" s="480"/>
      <c r="E84" s="464" t="s">
        <v>95</v>
      </c>
    </row>
    <row r="85" spans="2:5" ht="18.75" customHeight="1">
      <c r="B85" s="446" t="s">
        <v>605</v>
      </c>
      <c r="C85" s="452">
        <v>1178</v>
      </c>
      <c r="D85" s="480"/>
      <c r="E85" s="464" t="s">
        <v>95</v>
      </c>
    </row>
    <row r="86" spans="2:5" ht="20.25" customHeight="1">
      <c r="B86" s="446" t="s">
        <v>606</v>
      </c>
      <c r="C86" s="452">
        <v>1179</v>
      </c>
      <c r="D86" s="479"/>
      <c r="E86" s="465" t="s">
        <v>96</v>
      </c>
    </row>
    <row r="87" spans="2:5" ht="17.25" customHeight="1">
      <c r="B87" s="446" t="s">
        <v>121</v>
      </c>
      <c r="C87" s="452">
        <v>1180</v>
      </c>
      <c r="D87" s="480">
        <f>-'RESP. A)'!G23</f>
        <v>300000</v>
      </c>
      <c r="E87" s="464" t="s">
        <v>95</v>
      </c>
    </row>
    <row r="88" spans="2:5" ht="19.5" customHeight="1">
      <c r="B88" s="446" t="s">
        <v>599</v>
      </c>
      <c r="C88" s="452">
        <v>1182</v>
      </c>
      <c r="D88" s="479">
        <f>'RESP. C)'!I11</f>
        <v>30690000</v>
      </c>
      <c r="E88" s="465" t="s">
        <v>96</v>
      </c>
    </row>
    <row r="89" spans="2:5" ht="20.25" customHeight="1">
      <c r="B89" s="446" t="s">
        <v>581</v>
      </c>
      <c r="C89" s="452">
        <v>1697</v>
      </c>
      <c r="D89" s="479">
        <f>'RESP. A)'!G12</f>
        <v>420000</v>
      </c>
      <c r="E89" s="465" t="s">
        <v>96</v>
      </c>
    </row>
    <row r="90" spans="2:5" ht="19.5" customHeight="1">
      <c r="B90" s="446" t="s">
        <v>111</v>
      </c>
      <c r="C90" s="452">
        <v>1186</v>
      </c>
      <c r="D90" s="480"/>
      <c r="E90" s="464" t="s">
        <v>95</v>
      </c>
    </row>
    <row r="91" spans="2:5" ht="19.5" customHeight="1">
      <c r="B91" s="446" t="s">
        <v>110</v>
      </c>
      <c r="C91" s="452">
        <v>1187</v>
      </c>
      <c r="D91" s="479"/>
      <c r="E91" s="465" t="s">
        <v>96</v>
      </c>
    </row>
    <row r="92" spans="2:5" ht="17.25" customHeight="1">
      <c r="B92" s="446" t="s">
        <v>120</v>
      </c>
      <c r="C92" s="452">
        <v>1700</v>
      </c>
      <c r="D92" s="479"/>
      <c r="E92" s="465" t="s">
        <v>96</v>
      </c>
    </row>
    <row r="93" spans="2:5" ht="20.25" customHeight="1">
      <c r="B93" s="446" t="s">
        <v>119</v>
      </c>
      <c r="C93" s="452">
        <v>1188</v>
      </c>
      <c r="D93" s="479"/>
      <c r="E93" s="465" t="s">
        <v>96</v>
      </c>
    </row>
    <row r="94" spans="2:5" ht="18.75" customHeight="1">
      <c r="B94" s="446" t="s">
        <v>118</v>
      </c>
      <c r="C94" s="452">
        <v>1701</v>
      </c>
      <c r="D94" s="480"/>
      <c r="E94" s="464" t="s">
        <v>95</v>
      </c>
    </row>
    <row r="95" spans="2:5" ht="16.5" customHeight="1">
      <c r="B95" s="446" t="s">
        <v>117</v>
      </c>
      <c r="C95" s="452">
        <v>1702</v>
      </c>
      <c r="D95" s="480"/>
      <c r="E95" s="464" t="s">
        <v>95</v>
      </c>
    </row>
    <row r="96" spans="2:5" ht="16.5" customHeight="1">
      <c r="B96" s="446" t="s">
        <v>116</v>
      </c>
      <c r="C96" s="452">
        <v>1189</v>
      </c>
      <c r="D96" s="480"/>
      <c r="E96" s="464" t="s">
        <v>95</v>
      </c>
    </row>
    <row r="97" spans="2:8" ht="16.5" customHeight="1">
      <c r="B97" s="446" t="s">
        <v>115</v>
      </c>
      <c r="C97" s="452">
        <v>1190</v>
      </c>
      <c r="D97" s="479"/>
      <c r="E97" s="465" t="s">
        <v>96</v>
      </c>
      <c r="H97" s="443"/>
    </row>
    <row r="98" spans="2:8" ht="18" customHeight="1">
      <c r="B98" s="446" t="s">
        <v>607</v>
      </c>
      <c r="C98" s="452">
        <v>645</v>
      </c>
      <c r="D98" s="482">
        <f>D77+D79+D82+D87-D88-D89</f>
        <v>116920000</v>
      </c>
      <c r="E98" s="475" t="s">
        <v>97</v>
      </c>
    </row>
    <row r="99" spans="2:8" ht="18" customHeight="1" thickBot="1">
      <c r="B99" s="448" t="s">
        <v>608</v>
      </c>
      <c r="C99" s="454">
        <v>646</v>
      </c>
      <c r="D99" s="484"/>
      <c r="E99" s="477" t="s">
        <v>97</v>
      </c>
    </row>
    <row r="100" spans="2:8" ht="9.9499999999999993" customHeight="1"/>
    <row r="101" spans="2:8" ht="9.9499999999999993" customHeight="1"/>
    <row r="102" spans="2:8" ht="15" customHeight="1">
      <c r="B102" s="486"/>
      <c r="C102" s="487"/>
      <c r="D102" s="488"/>
      <c r="E102" s="488"/>
    </row>
    <row r="103" spans="2:8" ht="14.45" customHeight="1">
      <c r="D103" s="455"/>
    </row>
    <row r="104" spans="2:8" ht="9.9499999999999993" customHeight="1"/>
    <row r="105" spans="2:8" ht="9.9499999999999993" customHeight="1"/>
    <row r="106" spans="2:8" ht="9.9499999999999993" customHeight="1"/>
    <row r="107" spans="2:8" ht="9.9499999999999993" customHeight="1"/>
    <row r="108" spans="2:8" ht="9.9499999999999993" customHeight="1"/>
    <row r="109" spans="2:8" ht="9.9499999999999993" customHeight="1"/>
    <row r="110" spans="2:8" ht="9.9499999999999993" customHeight="1"/>
    <row r="111" spans="2:8" ht="9.9499999999999993" customHeight="1"/>
    <row r="112" spans="2:8" ht="9.9499999999999993" customHeight="1"/>
    <row r="113" ht="9.9499999999999993" customHeight="1"/>
    <row r="114" ht="9.9499999999999993" customHeight="1"/>
    <row r="115" ht="9.9499999999999993" customHeight="1"/>
    <row r="116" ht="9.9499999999999993" customHeight="1"/>
    <row r="117" ht="9.9499999999999993" customHeight="1"/>
    <row r="118" ht="9.9499999999999993" customHeight="1"/>
    <row r="119" ht="9.9499999999999993" customHeight="1"/>
    <row r="120" ht="9.9499999999999993" customHeight="1"/>
    <row r="121" ht="9.9499999999999993" customHeight="1"/>
    <row r="122" ht="9.9499999999999993" customHeight="1"/>
    <row r="123" ht="9.9499999999999993" customHeight="1"/>
    <row r="124" ht="9.9499999999999993" customHeight="1"/>
  </sheetData>
  <mergeCells count="6">
    <mergeCell ref="B76:E76"/>
    <mergeCell ref="B2:E2"/>
    <mergeCell ref="B4:E4"/>
    <mergeCell ref="B5:E5"/>
    <mergeCell ref="B25:E25"/>
    <mergeCell ref="B63:E63"/>
  </mergeCells>
  <pageMargins left="0.47244094488188981" right="0.27559055118110237" top="0.74803149606299213" bottom="0.43307086614173229" header="0.31496062992125984" footer="0.31496062992125984"/>
  <pageSetup scale="49" fitToHeight="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3FA16-18E2-4977-8A08-7DF6F4378F7A}">
  <sheetPr>
    <pageSetUpPr fitToPage="1"/>
  </sheetPr>
  <dimension ref="B1:S124"/>
  <sheetViews>
    <sheetView showGridLines="0" topLeftCell="B1" zoomScaleNormal="100" workbookViewId="0">
      <selection activeCell="B11" sqref="B11"/>
    </sheetView>
  </sheetViews>
  <sheetFormatPr baseColWidth="10" defaultColWidth="7.5703125" defaultRowHeight="12.75"/>
  <cols>
    <col min="1" max="1" width="1" style="455" customWidth="1"/>
    <col min="2" max="2" width="98.7109375" style="455" customWidth="1"/>
    <col min="3" max="3" width="6.85546875" style="455" customWidth="1"/>
    <col min="4" max="4" width="17.28515625" style="489" customWidth="1"/>
    <col min="5" max="5" width="7.42578125" style="455" customWidth="1"/>
    <col min="6" max="6" width="15.5703125" style="489" customWidth="1"/>
    <col min="7" max="7" width="7.5703125" style="455" customWidth="1"/>
    <col min="8" max="8" width="19" style="489" customWidth="1"/>
    <col min="9" max="9" width="6.7109375" style="455" customWidth="1"/>
    <col min="10" max="10" width="15.85546875" style="489" customWidth="1"/>
    <col min="11" max="11" width="8.7109375" style="455" customWidth="1"/>
    <col min="12" max="12" width="17.5703125" style="489" customWidth="1"/>
    <col min="13" max="13" width="6.42578125" style="455" customWidth="1"/>
    <col min="14" max="14" width="15.7109375" style="489" customWidth="1"/>
    <col min="15" max="15" width="6.85546875" style="455" customWidth="1"/>
    <col min="16" max="16" width="15" style="489" customWidth="1"/>
    <col min="17" max="17" width="7.140625" style="455" customWidth="1"/>
    <col min="18" max="18" width="16.28515625" style="489" customWidth="1"/>
    <col min="19" max="19" width="6.140625" style="455" customWidth="1"/>
    <col min="20" max="16384" width="7.5703125" style="455"/>
  </cols>
  <sheetData>
    <row r="1" spans="2:19" ht="12" customHeight="1"/>
    <row r="2" spans="2:19" ht="17.100000000000001" customHeight="1" thickBot="1">
      <c r="B2" s="771" t="s">
        <v>609</v>
      </c>
      <c r="C2" s="772"/>
      <c r="D2" s="772"/>
      <c r="E2" s="772"/>
      <c r="F2" s="772"/>
      <c r="G2" s="772"/>
      <c r="H2" s="772"/>
      <c r="I2" s="772"/>
      <c r="J2" s="772"/>
      <c r="K2" s="772"/>
      <c r="L2" s="772"/>
      <c r="M2" s="772"/>
      <c r="N2" s="772"/>
      <c r="O2" s="772"/>
      <c r="P2" s="772"/>
      <c r="Q2" s="772"/>
      <c r="R2" s="772"/>
      <c r="S2" s="773"/>
    </row>
    <row r="3" spans="2:19" ht="16.5" customHeight="1">
      <c r="B3" s="774"/>
      <c r="C3" s="777" t="s">
        <v>66</v>
      </c>
      <c r="D3" s="777"/>
      <c r="E3" s="777" t="s">
        <v>65</v>
      </c>
      <c r="F3" s="777"/>
      <c r="G3" s="777" t="s">
        <v>64</v>
      </c>
      <c r="H3" s="777"/>
      <c r="I3" s="777"/>
      <c r="J3" s="777"/>
      <c r="K3" s="777"/>
      <c r="L3" s="777"/>
      <c r="M3" s="777"/>
      <c r="N3" s="777"/>
      <c r="O3" s="777"/>
      <c r="P3" s="777"/>
      <c r="Q3" s="777" t="s">
        <v>70</v>
      </c>
      <c r="R3" s="777"/>
      <c r="S3" s="778"/>
    </row>
    <row r="4" spans="2:19" ht="21" customHeight="1">
      <c r="B4" s="775"/>
      <c r="C4" s="781"/>
      <c r="D4" s="781"/>
      <c r="E4" s="781"/>
      <c r="F4" s="781"/>
      <c r="G4" s="781" t="s">
        <v>114</v>
      </c>
      <c r="H4" s="781"/>
      <c r="I4" s="781"/>
      <c r="J4" s="781"/>
      <c r="K4" s="781"/>
      <c r="L4" s="781"/>
      <c r="M4" s="781" t="s">
        <v>62</v>
      </c>
      <c r="N4" s="781"/>
      <c r="O4" s="781" t="s">
        <v>113</v>
      </c>
      <c r="P4" s="781"/>
      <c r="Q4" s="781"/>
      <c r="R4" s="781"/>
      <c r="S4" s="779"/>
    </row>
    <row r="5" spans="2:19" ht="32.25" customHeight="1" thickBot="1">
      <c r="B5" s="776"/>
      <c r="C5" s="782"/>
      <c r="D5" s="782"/>
      <c r="E5" s="782"/>
      <c r="F5" s="782"/>
      <c r="G5" s="783" t="s">
        <v>610</v>
      </c>
      <c r="H5" s="783"/>
      <c r="I5" s="782" t="s">
        <v>611</v>
      </c>
      <c r="J5" s="782"/>
      <c r="K5" s="782" t="s">
        <v>112</v>
      </c>
      <c r="L5" s="782"/>
      <c r="M5" s="782"/>
      <c r="N5" s="782"/>
      <c r="O5" s="782"/>
      <c r="P5" s="782"/>
      <c r="Q5" s="782"/>
      <c r="R5" s="782"/>
      <c r="S5" s="780"/>
    </row>
    <row r="6" spans="2:19" ht="21.75" customHeight="1">
      <c r="B6" s="490" t="s">
        <v>612</v>
      </c>
      <c r="C6" s="491">
        <v>1200</v>
      </c>
      <c r="D6" s="492"/>
      <c r="E6" s="491">
        <v>1211</v>
      </c>
      <c r="F6" s="492"/>
      <c r="G6" s="491">
        <v>1221</v>
      </c>
      <c r="H6" s="493"/>
      <c r="I6" s="491">
        <v>1730</v>
      </c>
      <c r="J6" s="492"/>
      <c r="K6" s="491">
        <v>1731</v>
      </c>
      <c r="L6" s="492"/>
      <c r="M6" s="491">
        <v>1234</v>
      </c>
      <c r="N6" s="492"/>
      <c r="O6" s="491">
        <v>1246</v>
      </c>
      <c r="P6" s="492"/>
      <c r="Q6" s="491">
        <v>1260</v>
      </c>
      <c r="R6" s="492"/>
      <c r="S6" s="494" t="s">
        <v>95</v>
      </c>
    </row>
    <row r="7" spans="2:19" ht="19.5" customHeight="1">
      <c r="B7" s="446" t="s">
        <v>613</v>
      </c>
      <c r="C7" s="767"/>
      <c r="D7" s="767"/>
      <c r="E7" s="767"/>
      <c r="F7" s="767"/>
      <c r="G7" s="452">
        <v>1222</v>
      </c>
      <c r="H7" s="495"/>
      <c r="I7" s="767"/>
      <c r="J7" s="767"/>
      <c r="K7" s="452">
        <v>1843</v>
      </c>
      <c r="L7" s="495"/>
      <c r="M7" s="452">
        <v>1235</v>
      </c>
      <c r="N7" s="495"/>
      <c r="O7" s="452">
        <v>1247</v>
      </c>
      <c r="P7" s="495"/>
      <c r="Q7" s="767"/>
      <c r="R7" s="767"/>
      <c r="S7" s="465" t="s">
        <v>96</v>
      </c>
    </row>
    <row r="8" spans="2:19" ht="18" customHeight="1">
      <c r="B8" s="470" t="s">
        <v>614</v>
      </c>
      <c r="C8" s="496">
        <v>1933</v>
      </c>
      <c r="D8" s="495"/>
      <c r="E8" s="770"/>
      <c r="F8" s="770"/>
      <c r="G8" s="770"/>
      <c r="H8" s="770"/>
      <c r="I8" s="496">
        <v>1934</v>
      </c>
      <c r="J8" s="495"/>
      <c r="K8" s="770"/>
      <c r="L8" s="770"/>
      <c r="M8" s="770"/>
      <c r="N8" s="770"/>
      <c r="O8" s="770"/>
      <c r="P8" s="770"/>
      <c r="Q8" s="496">
        <v>1935</v>
      </c>
      <c r="R8" s="495"/>
      <c r="S8" s="497" t="s">
        <v>615</v>
      </c>
    </row>
    <row r="9" spans="2:19" ht="18.75" customHeight="1">
      <c r="B9" s="446" t="s">
        <v>111</v>
      </c>
      <c r="C9" s="452">
        <v>1202</v>
      </c>
      <c r="D9" s="495"/>
      <c r="E9" s="452">
        <v>1212</v>
      </c>
      <c r="F9" s="495"/>
      <c r="G9" s="452">
        <v>1224</v>
      </c>
      <c r="H9" s="495"/>
      <c r="I9" s="452">
        <v>1733</v>
      </c>
      <c r="J9" s="495"/>
      <c r="K9" s="452">
        <v>1734</v>
      </c>
      <c r="L9" s="495"/>
      <c r="M9" s="452">
        <v>1236</v>
      </c>
      <c r="N9" s="495"/>
      <c r="O9" s="452">
        <v>1248</v>
      </c>
      <c r="P9" s="495"/>
      <c r="Q9" s="452">
        <v>1262</v>
      </c>
      <c r="R9" s="495"/>
      <c r="S9" s="464" t="s">
        <v>95</v>
      </c>
    </row>
    <row r="10" spans="2:19" ht="17.25" customHeight="1">
      <c r="B10" s="446" t="s">
        <v>110</v>
      </c>
      <c r="C10" s="452">
        <v>1203</v>
      </c>
      <c r="D10" s="495"/>
      <c r="E10" s="452">
        <v>1213</v>
      </c>
      <c r="F10" s="495"/>
      <c r="G10" s="452">
        <v>1225</v>
      </c>
      <c r="H10" s="495"/>
      <c r="I10" s="452">
        <v>1735</v>
      </c>
      <c r="J10" s="495"/>
      <c r="K10" s="452">
        <v>1736</v>
      </c>
      <c r="L10" s="495"/>
      <c r="M10" s="452">
        <v>1237</v>
      </c>
      <c r="N10" s="495"/>
      <c r="O10" s="452">
        <v>1249</v>
      </c>
      <c r="P10" s="495"/>
      <c r="Q10" s="452">
        <v>1263</v>
      </c>
      <c r="R10" s="495"/>
      <c r="S10" s="465" t="s">
        <v>96</v>
      </c>
    </row>
    <row r="11" spans="2:19" ht="18" customHeight="1">
      <c r="B11" s="446" t="s">
        <v>616</v>
      </c>
      <c r="C11" s="452">
        <v>1204</v>
      </c>
      <c r="D11" s="495"/>
      <c r="E11" s="452">
        <v>1214</v>
      </c>
      <c r="F11" s="495"/>
      <c r="G11" s="452">
        <v>1226</v>
      </c>
      <c r="H11" s="495"/>
      <c r="I11" s="452">
        <v>1737</v>
      </c>
      <c r="J11" s="495"/>
      <c r="K11" s="452">
        <v>1738</v>
      </c>
      <c r="L11" s="495"/>
      <c r="M11" s="452">
        <v>1238</v>
      </c>
      <c r="N11" s="495"/>
      <c r="O11" s="452">
        <v>1250</v>
      </c>
      <c r="P11" s="495"/>
      <c r="Q11" s="452">
        <v>1264</v>
      </c>
      <c r="R11" s="495"/>
      <c r="S11" s="465" t="s">
        <v>96</v>
      </c>
    </row>
    <row r="12" spans="2:19" ht="18" customHeight="1">
      <c r="B12" s="446" t="s">
        <v>109</v>
      </c>
      <c r="C12" s="452">
        <v>1205</v>
      </c>
      <c r="D12" s="499">
        <f>'RESP. D) '!I22</f>
        <v>44210000</v>
      </c>
      <c r="E12" s="452">
        <v>1215</v>
      </c>
      <c r="F12" s="495"/>
      <c r="G12" s="767"/>
      <c r="H12" s="767"/>
      <c r="I12" s="767"/>
      <c r="J12" s="767"/>
      <c r="K12" s="452">
        <v>1740</v>
      </c>
      <c r="L12" s="495"/>
      <c r="M12" s="452">
        <v>1239</v>
      </c>
      <c r="N12" s="495"/>
      <c r="O12" s="452">
        <v>1251</v>
      </c>
      <c r="P12" s="495"/>
      <c r="Q12" s="767"/>
      <c r="R12" s="767"/>
      <c r="S12" s="498" t="s">
        <v>95</v>
      </c>
    </row>
    <row r="13" spans="2:19" ht="15.75" customHeight="1">
      <c r="B13" s="446" t="s">
        <v>101</v>
      </c>
      <c r="C13" s="452">
        <v>1206</v>
      </c>
      <c r="D13" s="499"/>
      <c r="E13" s="452">
        <v>1216</v>
      </c>
      <c r="F13" s="495"/>
      <c r="G13" s="452">
        <v>1228</v>
      </c>
      <c r="H13" s="495"/>
      <c r="I13" s="452">
        <v>1741</v>
      </c>
      <c r="J13" s="495"/>
      <c r="K13" s="452">
        <v>1742</v>
      </c>
      <c r="L13" s="495"/>
      <c r="M13" s="452">
        <v>1240</v>
      </c>
      <c r="N13" s="495"/>
      <c r="O13" s="452">
        <v>1252</v>
      </c>
      <c r="P13" s="495"/>
      <c r="Q13" s="452">
        <v>1265</v>
      </c>
      <c r="R13" s="495"/>
      <c r="S13" s="498" t="s">
        <v>95</v>
      </c>
    </row>
    <row r="14" spans="2:19" ht="18.75" customHeight="1">
      <c r="B14" s="446" t="s">
        <v>100</v>
      </c>
      <c r="C14" s="452">
        <v>1207</v>
      </c>
      <c r="D14" s="499"/>
      <c r="E14" s="452">
        <v>1217</v>
      </c>
      <c r="F14" s="495"/>
      <c r="G14" s="452">
        <v>1229</v>
      </c>
      <c r="H14" s="495"/>
      <c r="I14" s="452">
        <v>1743</v>
      </c>
      <c r="J14" s="495"/>
      <c r="K14" s="452">
        <v>1744</v>
      </c>
      <c r="L14" s="495"/>
      <c r="M14" s="452">
        <v>1241</v>
      </c>
      <c r="N14" s="495"/>
      <c r="O14" s="452">
        <v>1253</v>
      </c>
      <c r="P14" s="495"/>
      <c r="Q14" s="452">
        <v>1266</v>
      </c>
      <c r="R14" s="495"/>
      <c r="S14" s="465" t="s">
        <v>96</v>
      </c>
    </row>
    <row r="15" spans="2:19" ht="17.25" customHeight="1">
      <c r="B15" s="446" t="s">
        <v>617</v>
      </c>
      <c r="C15" s="452">
        <v>1208</v>
      </c>
      <c r="D15" s="499">
        <f>-('RESP. D) '!I35+'RESP. D) '!I36+'RESP. D) '!I37)</f>
        <v>30690000</v>
      </c>
      <c r="E15" s="452">
        <v>1218</v>
      </c>
      <c r="F15" s="495"/>
      <c r="G15" s="452">
        <v>1230</v>
      </c>
      <c r="H15" s="499"/>
      <c r="I15" s="452">
        <v>1745</v>
      </c>
      <c r="J15" s="495"/>
      <c r="K15" s="452">
        <v>1746</v>
      </c>
      <c r="L15" s="495"/>
      <c r="M15" s="452">
        <v>1242</v>
      </c>
      <c r="N15" s="495"/>
      <c r="O15" s="452">
        <v>1254</v>
      </c>
      <c r="P15" s="495"/>
      <c r="Q15" s="452">
        <v>1267</v>
      </c>
      <c r="R15" s="495"/>
      <c r="S15" s="465" t="s">
        <v>96</v>
      </c>
    </row>
    <row r="16" spans="2:19" ht="22.5" customHeight="1">
      <c r="B16" s="446" t="s">
        <v>108</v>
      </c>
      <c r="C16" s="500">
        <v>1209</v>
      </c>
      <c r="D16" s="502"/>
      <c r="E16" s="500">
        <v>1219</v>
      </c>
      <c r="F16" s="501"/>
      <c r="G16" s="500">
        <v>1231</v>
      </c>
      <c r="H16" s="502"/>
      <c r="I16" s="500">
        <v>1747</v>
      </c>
      <c r="J16" s="501"/>
      <c r="K16" s="500">
        <v>1748</v>
      </c>
      <c r="L16" s="501"/>
      <c r="M16" s="500">
        <v>1243</v>
      </c>
      <c r="N16" s="501"/>
      <c r="O16" s="500">
        <v>1255</v>
      </c>
      <c r="P16" s="501"/>
      <c r="Q16" s="500">
        <v>1268</v>
      </c>
      <c r="R16" s="501"/>
      <c r="S16" s="465" t="s">
        <v>96</v>
      </c>
    </row>
    <row r="17" spans="2:19" ht="21" customHeight="1">
      <c r="B17" s="446" t="s">
        <v>99</v>
      </c>
      <c r="C17" s="452">
        <v>1210</v>
      </c>
      <c r="D17" s="499">
        <f>'RESP. D) '!I43</f>
        <v>13520000</v>
      </c>
      <c r="E17" s="452">
        <v>1220</v>
      </c>
      <c r="F17" s="495"/>
      <c r="G17" s="452">
        <v>1232</v>
      </c>
      <c r="H17" s="499"/>
      <c r="I17" s="452">
        <v>1749</v>
      </c>
      <c r="J17" s="495"/>
      <c r="K17" s="452">
        <v>1750</v>
      </c>
      <c r="L17" s="495"/>
      <c r="M17" s="452">
        <v>1244</v>
      </c>
      <c r="N17" s="495"/>
      <c r="O17" s="452">
        <v>1256</v>
      </c>
      <c r="P17" s="495"/>
      <c r="Q17" s="452">
        <v>1269</v>
      </c>
      <c r="R17" s="495">
        <f>R6</f>
        <v>0</v>
      </c>
      <c r="S17" s="503" t="s">
        <v>97</v>
      </c>
    </row>
    <row r="18" spans="2:19" ht="19.5" customHeight="1" thickBot="1">
      <c r="B18" s="448" t="s">
        <v>98</v>
      </c>
      <c r="C18" s="768"/>
      <c r="D18" s="768"/>
      <c r="E18" s="768"/>
      <c r="F18" s="768"/>
      <c r="G18" s="454">
        <v>1233</v>
      </c>
      <c r="H18" s="504"/>
      <c r="I18" s="768"/>
      <c r="J18" s="768"/>
      <c r="K18" s="454">
        <v>1844</v>
      </c>
      <c r="L18" s="504"/>
      <c r="M18" s="454">
        <v>1245</v>
      </c>
      <c r="N18" s="504"/>
      <c r="O18" s="454">
        <v>1257</v>
      </c>
      <c r="P18" s="504"/>
      <c r="Q18" s="768"/>
      <c r="R18" s="768"/>
      <c r="S18" s="505" t="s">
        <v>97</v>
      </c>
    </row>
    <row r="19" spans="2:19" ht="12" customHeight="1">
      <c r="B19" s="457"/>
      <c r="C19" s="457"/>
      <c r="D19" s="506"/>
      <c r="E19" s="457"/>
      <c r="F19" s="506"/>
      <c r="G19" s="457"/>
      <c r="H19" s="506"/>
      <c r="I19" s="457"/>
      <c r="J19" s="506"/>
      <c r="K19" s="457"/>
      <c r="L19" s="506"/>
      <c r="M19" s="457"/>
      <c r="N19" s="506"/>
      <c r="O19" s="457"/>
      <c r="P19" s="506"/>
      <c r="Q19" s="457"/>
      <c r="R19" s="506"/>
      <c r="S19" s="457"/>
    </row>
    <row r="20" spans="2:19" ht="22.5" customHeight="1" thickBot="1">
      <c r="B20" s="771" t="s">
        <v>618</v>
      </c>
      <c r="C20" s="772"/>
      <c r="D20" s="772"/>
      <c r="E20" s="772"/>
      <c r="F20" s="772"/>
      <c r="G20" s="772"/>
      <c r="H20" s="772"/>
      <c r="I20" s="772"/>
      <c r="J20" s="772"/>
      <c r="K20" s="772"/>
      <c r="L20" s="772"/>
      <c r="M20" s="772"/>
      <c r="N20" s="772"/>
      <c r="O20" s="772"/>
      <c r="P20" s="772"/>
      <c r="Q20" s="772"/>
      <c r="R20" s="772"/>
      <c r="S20" s="773"/>
    </row>
    <row r="21" spans="2:19" ht="18.75" customHeight="1">
      <c r="B21" s="774"/>
      <c r="C21" s="777" t="s">
        <v>107</v>
      </c>
      <c r="D21" s="777"/>
      <c r="E21" s="777"/>
      <c r="F21" s="777"/>
      <c r="G21" s="777"/>
      <c r="H21" s="777"/>
      <c r="I21" s="777"/>
      <c r="J21" s="777"/>
      <c r="K21" s="777"/>
      <c r="L21" s="777"/>
      <c r="M21" s="777" t="s">
        <v>69</v>
      </c>
      <c r="N21" s="777"/>
      <c r="O21" s="777"/>
      <c r="P21" s="777"/>
      <c r="Q21" s="777"/>
      <c r="R21" s="777"/>
      <c r="S21" s="778"/>
    </row>
    <row r="22" spans="2:19" ht="24" customHeight="1">
      <c r="B22" s="775"/>
      <c r="C22" s="781" t="s">
        <v>106</v>
      </c>
      <c r="D22" s="781"/>
      <c r="E22" s="781"/>
      <c r="F22" s="781"/>
      <c r="G22" s="781" t="s">
        <v>105</v>
      </c>
      <c r="H22" s="781"/>
      <c r="I22" s="781"/>
      <c r="J22" s="781"/>
      <c r="K22" s="781" t="s">
        <v>104</v>
      </c>
      <c r="L22" s="781"/>
      <c r="M22" s="781" t="s">
        <v>103</v>
      </c>
      <c r="N22" s="781"/>
      <c r="O22" s="781" t="s">
        <v>102</v>
      </c>
      <c r="P22" s="781"/>
      <c r="Q22" s="781" t="s">
        <v>104</v>
      </c>
      <c r="R22" s="781"/>
      <c r="S22" s="779"/>
    </row>
    <row r="23" spans="2:19" ht="35.25" customHeight="1" thickBot="1">
      <c r="B23" s="776"/>
      <c r="C23" s="782" t="s">
        <v>103</v>
      </c>
      <c r="D23" s="782"/>
      <c r="E23" s="782" t="s">
        <v>102</v>
      </c>
      <c r="F23" s="782"/>
      <c r="G23" s="782" t="s">
        <v>103</v>
      </c>
      <c r="H23" s="782"/>
      <c r="I23" s="782" t="s">
        <v>102</v>
      </c>
      <c r="J23" s="782"/>
      <c r="K23" s="782"/>
      <c r="L23" s="782"/>
      <c r="M23" s="782"/>
      <c r="N23" s="782"/>
      <c r="O23" s="782"/>
      <c r="P23" s="782"/>
      <c r="Q23" s="782"/>
      <c r="R23" s="782"/>
      <c r="S23" s="780"/>
    </row>
    <row r="24" spans="2:19" ht="18" customHeight="1">
      <c r="B24" s="490" t="s">
        <v>619</v>
      </c>
      <c r="C24" s="491">
        <v>1270</v>
      </c>
      <c r="D24" s="492"/>
      <c r="E24" s="491">
        <v>1279</v>
      </c>
      <c r="F24" s="492"/>
      <c r="G24" s="491">
        <v>1288</v>
      </c>
      <c r="H24" s="492"/>
      <c r="I24" s="491">
        <v>1301</v>
      </c>
      <c r="J24" s="493"/>
      <c r="K24" s="491">
        <v>1313</v>
      </c>
      <c r="L24" s="492"/>
      <c r="M24" s="491">
        <v>1324</v>
      </c>
      <c r="N24" s="492"/>
      <c r="O24" s="491">
        <v>1335</v>
      </c>
      <c r="P24" s="493"/>
      <c r="Q24" s="491">
        <v>1346</v>
      </c>
      <c r="R24" s="492"/>
      <c r="S24" s="494" t="s">
        <v>95</v>
      </c>
    </row>
    <row r="25" spans="2:19" ht="15.75">
      <c r="B25" s="446" t="s">
        <v>620</v>
      </c>
      <c r="C25" s="452">
        <v>1821</v>
      </c>
      <c r="D25" s="495"/>
      <c r="E25" s="452">
        <v>1822</v>
      </c>
      <c r="F25" s="495"/>
      <c r="G25" s="452">
        <v>1289</v>
      </c>
      <c r="H25" s="495"/>
      <c r="I25" s="452">
        <v>1302</v>
      </c>
      <c r="J25" s="499"/>
      <c r="K25" s="767"/>
      <c r="L25" s="767"/>
      <c r="M25" s="767"/>
      <c r="N25" s="767"/>
      <c r="O25" s="769"/>
      <c r="P25" s="769"/>
      <c r="Q25" s="767"/>
      <c r="R25" s="767"/>
      <c r="S25" s="465" t="s">
        <v>96</v>
      </c>
    </row>
    <row r="26" spans="2:19" ht="18" customHeight="1">
      <c r="B26" s="470" t="s">
        <v>621</v>
      </c>
      <c r="C26" s="471">
        <v>1936</v>
      </c>
      <c r="D26" s="495"/>
      <c r="E26" s="471">
        <v>1937</v>
      </c>
      <c r="F26" s="495"/>
      <c r="G26" s="471">
        <v>1938</v>
      </c>
      <c r="H26" s="495"/>
      <c r="I26" s="471">
        <v>1939</v>
      </c>
      <c r="J26" s="499"/>
      <c r="K26" s="770"/>
      <c r="L26" s="770"/>
      <c r="M26" s="471">
        <v>1940</v>
      </c>
      <c r="N26" s="495"/>
      <c r="O26" s="471">
        <v>1941</v>
      </c>
      <c r="P26" s="499"/>
      <c r="Q26" s="770"/>
      <c r="R26" s="770"/>
      <c r="S26" s="465" t="s">
        <v>96</v>
      </c>
    </row>
    <row r="27" spans="2:19" ht="16.5" customHeight="1">
      <c r="B27" s="446" t="s">
        <v>111</v>
      </c>
      <c r="C27" s="452">
        <v>1271</v>
      </c>
      <c r="D27" s="495"/>
      <c r="E27" s="452">
        <v>1280</v>
      </c>
      <c r="F27" s="495"/>
      <c r="G27" s="452">
        <v>1290</v>
      </c>
      <c r="H27" s="495"/>
      <c r="I27" s="452">
        <v>1303</v>
      </c>
      <c r="J27" s="499"/>
      <c r="K27" s="452">
        <v>1314</v>
      </c>
      <c r="L27" s="495"/>
      <c r="M27" s="452">
        <v>1326</v>
      </c>
      <c r="N27" s="495"/>
      <c r="O27" s="452">
        <v>1337</v>
      </c>
      <c r="P27" s="499"/>
      <c r="Q27" s="452">
        <v>1347</v>
      </c>
      <c r="R27" s="495"/>
      <c r="S27" s="464" t="s">
        <v>95</v>
      </c>
    </row>
    <row r="28" spans="2:19" ht="18.75" customHeight="1">
      <c r="B28" s="446" t="s">
        <v>110</v>
      </c>
      <c r="C28" s="452">
        <v>1272</v>
      </c>
      <c r="D28" s="495"/>
      <c r="E28" s="452">
        <v>1281</v>
      </c>
      <c r="F28" s="495"/>
      <c r="G28" s="452">
        <v>1291</v>
      </c>
      <c r="H28" s="495"/>
      <c r="I28" s="452">
        <v>1304</v>
      </c>
      <c r="J28" s="499"/>
      <c r="K28" s="452">
        <v>1315</v>
      </c>
      <c r="L28" s="495"/>
      <c r="M28" s="452">
        <v>1327</v>
      </c>
      <c r="N28" s="495"/>
      <c r="O28" s="452">
        <v>1338</v>
      </c>
      <c r="P28" s="499"/>
      <c r="Q28" s="452">
        <v>1348</v>
      </c>
      <c r="R28" s="495"/>
      <c r="S28" s="465" t="s">
        <v>96</v>
      </c>
    </row>
    <row r="29" spans="2:19" ht="18" customHeight="1">
      <c r="B29" s="446" t="s">
        <v>622</v>
      </c>
      <c r="C29" s="767"/>
      <c r="D29" s="767"/>
      <c r="E29" s="767"/>
      <c r="F29" s="767"/>
      <c r="G29" s="452">
        <v>1292</v>
      </c>
      <c r="H29" s="495"/>
      <c r="I29" s="452">
        <v>1305</v>
      </c>
      <c r="J29" s="499">
        <f>'RESP. D) '!O25</f>
        <v>11969100</v>
      </c>
      <c r="K29" s="452">
        <v>1316</v>
      </c>
      <c r="L29" s="495"/>
      <c r="M29" s="767"/>
      <c r="N29" s="767"/>
      <c r="O29" s="769"/>
      <c r="P29" s="769"/>
      <c r="Q29" s="767"/>
      <c r="R29" s="767"/>
      <c r="S29" s="464" t="s">
        <v>95</v>
      </c>
    </row>
    <row r="30" spans="2:19" ht="19.5" customHeight="1">
      <c r="B30" s="446" t="s">
        <v>623</v>
      </c>
      <c r="C30" s="452">
        <v>1273</v>
      </c>
      <c r="D30" s="495"/>
      <c r="E30" s="452">
        <v>1282</v>
      </c>
      <c r="F30" s="495"/>
      <c r="G30" s="452">
        <v>1293</v>
      </c>
      <c r="H30" s="495"/>
      <c r="I30" s="452">
        <v>1306</v>
      </c>
      <c r="J30" s="499">
        <f>'RESP. D) '!O26</f>
        <v>33333</v>
      </c>
      <c r="K30" s="452">
        <v>1317</v>
      </c>
      <c r="L30" s="495"/>
      <c r="M30" s="452">
        <v>1328</v>
      </c>
      <c r="N30" s="495"/>
      <c r="O30" s="452">
        <v>1339</v>
      </c>
      <c r="P30" s="499"/>
      <c r="Q30" s="452">
        <v>1349</v>
      </c>
      <c r="R30" s="495"/>
      <c r="S30" s="464" t="s">
        <v>95</v>
      </c>
    </row>
    <row r="31" spans="2:19" ht="18.75" customHeight="1">
      <c r="B31" s="446" t="s">
        <v>101</v>
      </c>
      <c r="C31" s="452">
        <v>1274</v>
      </c>
      <c r="D31" s="480"/>
      <c r="E31" s="452">
        <v>1283</v>
      </c>
      <c r="F31" s="480"/>
      <c r="G31" s="452">
        <v>1294</v>
      </c>
      <c r="H31" s="480"/>
      <c r="I31" s="452">
        <v>1307</v>
      </c>
      <c r="J31" s="463"/>
      <c r="K31" s="452">
        <v>1318</v>
      </c>
      <c r="L31" s="480"/>
      <c r="M31" s="452">
        <v>1329</v>
      </c>
      <c r="N31" s="480"/>
      <c r="O31" s="452">
        <v>1340</v>
      </c>
      <c r="P31" s="463"/>
      <c r="Q31" s="452">
        <v>1350</v>
      </c>
      <c r="R31" s="480"/>
      <c r="S31" s="464" t="s">
        <v>95</v>
      </c>
    </row>
    <row r="32" spans="2:19" ht="19.5" customHeight="1">
      <c r="B32" s="446" t="s">
        <v>100</v>
      </c>
      <c r="C32" s="452">
        <v>1275</v>
      </c>
      <c r="D32" s="495"/>
      <c r="E32" s="452">
        <v>1284</v>
      </c>
      <c r="F32" s="495"/>
      <c r="G32" s="452">
        <v>1295</v>
      </c>
      <c r="H32" s="495"/>
      <c r="I32" s="452">
        <v>1308</v>
      </c>
      <c r="J32" s="499"/>
      <c r="K32" s="452">
        <v>1319</v>
      </c>
      <c r="L32" s="495"/>
      <c r="M32" s="452">
        <v>1330</v>
      </c>
      <c r="N32" s="495"/>
      <c r="O32" s="452">
        <v>1341</v>
      </c>
      <c r="P32" s="499"/>
      <c r="Q32" s="452">
        <v>1351</v>
      </c>
      <c r="R32" s="495"/>
      <c r="S32" s="465" t="s">
        <v>96</v>
      </c>
    </row>
    <row r="33" spans="2:19" ht="21.75" customHeight="1">
      <c r="B33" s="446" t="s">
        <v>624</v>
      </c>
      <c r="C33" s="452">
        <v>1276</v>
      </c>
      <c r="D33" s="495"/>
      <c r="E33" s="452">
        <v>1285</v>
      </c>
      <c r="F33" s="495"/>
      <c r="G33" s="452">
        <v>1296</v>
      </c>
      <c r="H33" s="495"/>
      <c r="I33" s="452">
        <v>1309</v>
      </c>
      <c r="J33" s="499">
        <f>-('RESP. D) '!O35+'RESP. D) '!O36+'RESP. D) '!O37)</f>
        <v>11351094</v>
      </c>
      <c r="K33" s="452">
        <v>1320</v>
      </c>
      <c r="L33" s="495"/>
      <c r="M33" s="452">
        <v>1331</v>
      </c>
      <c r="N33" s="495"/>
      <c r="O33" s="452">
        <v>1342</v>
      </c>
      <c r="P33" s="499"/>
      <c r="Q33" s="452">
        <v>1352</v>
      </c>
      <c r="R33" s="495"/>
      <c r="S33" s="465" t="s">
        <v>96</v>
      </c>
    </row>
    <row r="34" spans="2:19" ht="21.75" customHeight="1">
      <c r="B34" s="446" t="s">
        <v>625</v>
      </c>
      <c r="C34" s="500">
        <v>1277</v>
      </c>
      <c r="D34" s="501"/>
      <c r="E34" s="500">
        <v>1286</v>
      </c>
      <c r="F34" s="501"/>
      <c r="G34" s="500">
        <v>1297</v>
      </c>
      <c r="H34" s="501"/>
      <c r="I34" s="500">
        <v>1310</v>
      </c>
      <c r="J34" s="502"/>
      <c r="K34" s="500">
        <v>1321</v>
      </c>
      <c r="L34" s="501"/>
      <c r="M34" s="500">
        <v>1332</v>
      </c>
      <c r="N34" s="501"/>
      <c r="O34" s="500">
        <v>1343</v>
      </c>
      <c r="P34" s="502"/>
      <c r="Q34" s="500">
        <v>1353</v>
      </c>
      <c r="R34" s="501"/>
      <c r="S34" s="465" t="s">
        <v>96</v>
      </c>
    </row>
    <row r="35" spans="2:19" ht="18.75" customHeight="1">
      <c r="B35" s="446" t="s">
        <v>626</v>
      </c>
      <c r="C35" s="767"/>
      <c r="D35" s="767"/>
      <c r="E35" s="767"/>
      <c r="F35" s="767"/>
      <c r="G35" s="500">
        <v>1298</v>
      </c>
      <c r="H35" s="495"/>
      <c r="I35" s="500">
        <v>1311</v>
      </c>
      <c r="J35" s="499">
        <f>-'RESP. D) '!O41</f>
        <v>155342</v>
      </c>
      <c r="K35" s="500">
        <v>1322</v>
      </c>
      <c r="L35" s="495"/>
      <c r="M35" s="500">
        <v>1333</v>
      </c>
      <c r="N35" s="495"/>
      <c r="O35" s="500">
        <v>1344</v>
      </c>
      <c r="P35" s="499"/>
      <c r="Q35" s="500">
        <v>1354</v>
      </c>
      <c r="R35" s="495"/>
      <c r="S35" s="465" t="s">
        <v>96</v>
      </c>
    </row>
    <row r="36" spans="2:19" ht="21" customHeight="1">
      <c r="B36" s="446" t="s">
        <v>99</v>
      </c>
      <c r="C36" s="452">
        <v>1278</v>
      </c>
      <c r="D36" s="495"/>
      <c r="E36" s="452">
        <v>1287</v>
      </c>
      <c r="F36" s="495"/>
      <c r="G36" s="452">
        <v>1312</v>
      </c>
      <c r="H36" s="495"/>
      <c r="I36" s="452">
        <v>1300</v>
      </c>
      <c r="J36" s="499">
        <f>'RESP. D) '!O43</f>
        <v>495997</v>
      </c>
      <c r="K36" s="452">
        <v>1323</v>
      </c>
      <c r="L36" s="495"/>
      <c r="M36" s="452">
        <v>1334</v>
      </c>
      <c r="N36" s="495"/>
      <c r="O36" s="452">
        <v>1345</v>
      </c>
      <c r="P36" s="499">
        <f>P24</f>
        <v>0</v>
      </c>
      <c r="Q36" s="452">
        <v>1355</v>
      </c>
      <c r="R36" s="495"/>
      <c r="S36" s="503" t="s">
        <v>97</v>
      </c>
    </row>
    <row r="37" spans="2:19" ht="18.75" customHeight="1" thickBot="1">
      <c r="B37" s="448" t="s">
        <v>98</v>
      </c>
      <c r="C37" s="454">
        <v>1723</v>
      </c>
      <c r="D37" s="504"/>
      <c r="E37" s="454">
        <v>1724</v>
      </c>
      <c r="F37" s="504"/>
      <c r="G37" s="454">
        <v>1299</v>
      </c>
      <c r="H37" s="504"/>
      <c r="I37" s="454">
        <v>1373</v>
      </c>
      <c r="J37" s="504"/>
      <c r="K37" s="768"/>
      <c r="L37" s="768"/>
      <c r="M37" s="768"/>
      <c r="N37" s="768"/>
      <c r="O37" s="768"/>
      <c r="P37" s="768"/>
      <c r="Q37" s="768"/>
      <c r="R37" s="768"/>
      <c r="S37" s="505" t="s">
        <v>97</v>
      </c>
    </row>
    <row r="38" spans="2:19" ht="12" customHeight="1"/>
    <row r="39" spans="2:19" ht="12" customHeight="1"/>
    <row r="40" spans="2:19" ht="12" customHeight="1"/>
    <row r="41" spans="2:19" ht="12" customHeight="1"/>
    <row r="42" spans="2:19" ht="12" customHeight="1"/>
    <row r="43" spans="2:19" ht="12" customHeight="1"/>
    <row r="44" spans="2:19" ht="12" customHeight="1"/>
    <row r="45" spans="2:19" ht="12" customHeight="1"/>
    <row r="46" spans="2:19" ht="12" customHeight="1"/>
    <row r="47" spans="2:19" ht="12" customHeight="1"/>
    <row r="48" spans="2:19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</sheetData>
  <mergeCells count="61">
    <mergeCell ref="B2:S2"/>
    <mergeCell ref="B3:B5"/>
    <mergeCell ref="C3:D5"/>
    <mergeCell ref="E3:F5"/>
    <mergeCell ref="G3:P3"/>
    <mergeCell ref="Q3:R5"/>
    <mergeCell ref="S3:S5"/>
    <mergeCell ref="G4:L4"/>
    <mergeCell ref="M4:N5"/>
    <mergeCell ref="O4:P5"/>
    <mergeCell ref="G5:H5"/>
    <mergeCell ref="I5:J5"/>
    <mergeCell ref="K5:L5"/>
    <mergeCell ref="C7:D7"/>
    <mergeCell ref="E7:F7"/>
    <mergeCell ref="I7:J7"/>
    <mergeCell ref="Q7:R7"/>
    <mergeCell ref="E8:F8"/>
    <mergeCell ref="G8:H8"/>
    <mergeCell ref="K8:L8"/>
    <mergeCell ref="M8:N8"/>
    <mergeCell ref="O8:P8"/>
    <mergeCell ref="G12:H12"/>
    <mergeCell ref="I12:J12"/>
    <mergeCell ref="Q12:R12"/>
    <mergeCell ref="C18:D18"/>
    <mergeCell ref="E18:F18"/>
    <mergeCell ref="I18:J18"/>
    <mergeCell ref="Q18:R18"/>
    <mergeCell ref="B20:S20"/>
    <mergeCell ref="B21:B23"/>
    <mergeCell ref="C21:L21"/>
    <mergeCell ref="M21:R21"/>
    <mergeCell ref="S21:S23"/>
    <mergeCell ref="C22:F22"/>
    <mergeCell ref="G22:J22"/>
    <mergeCell ref="K22:L23"/>
    <mergeCell ref="M22:N23"/>
    <mergeCell ref="O22:P23"/>
    <mergeCell ref="Q22:R23"/>
    <mergeCell ref="C23:D23"/>
    <mergeCell ref="E23:F23"/>
    <mergeCell ref="G23:H23"/>
    <mergeCell ref="I23:J23"/>
    <mergeCell ref="Q37:R37"/>
    <mergeCell ref="K26:L26"/>
    <mergeCell ref="Q26:R26"/>
    <mergeCell ref="K25:L25"/>
    <mergeCell ref="M25:N25"/>
    <mergeCell ref="O25:P25"/>
    <mergeCell ref="Q25:R25"/>
    <mergeCell ref="C29:D29"/>
    <mergeCell ref="E29:F29"/>
    <mergeCell ref="M29:N29"/>
    <mergeCell ref="O29:P29"/>
    <mergeCell ref="Q29:R29"/>
    <mergeCell ref="C35:D35"/>
    <mergeCell ref="E35:F35"/>
    <mergeCell ref="K37:L37"/>
    <mergeCell ref="M37:N37"/>
    <mergeCell ref="O37:P37"/>
  </mergeCells>
  <pageMargins left="0.35433070866141736" right="0.31496062992125984" top="0.74803149606299213" bottom="0.74803149606299213" header="0.31496062992125984" footer="0.31496062992125984"/>
  <pageSetup paperSize="9" scale="46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14</vt:i4>
      </vt:variant>
    </vt:vector>
  </HeadingPairs>
  <TitlesOfParts>
    <vt:vector size="29" baseType="lpstr">
      <vt:lpstr>CASO N° 9</vt:lpstr>
      <vt:lpstr>RESP. A)</vt:lpstr>
      <vt:lpstr>RESP. B) </vt:lpstr>
      <vt:lpstr>RESP. C)</vt:lpstr>
      <vt:lpstr>RESP. D) </vt:lpstr>
      <vt:lpstr>RESP. E)</vt:lpstr>
      <vt:lpstr>RESP. F) R N° 6</vt:lpstr>
      <vt:lpstr>RESP. F) R N° 12-14</vt:lpstr>
      <vt:lpstr>RESP. F) R N° 15-16</vt:lpstr>
      <vt:lpstr>RESP. G)</vt:lpstr>
      <vt:lpstr>RESP. H)</vt:lpstr>
      <vt:lpstr>RESP. I)</vt:lpstr>
      <vt:lpstr>RESP. J)</vt:lpstr>
      <vt:lpstr>CÁLCULO DJA F1835</vt:lpstr>
      <vt:lpstr>DATOS</vt:lpstr>
      <vt:lpstr>'CÁLCULO DJA F1835'!Área_de_impresión</vt:lpstr>
      <vt:lpstr>'CASO N° 9'!Área_de_impresión</vt:lpstr>
      <vt:lpstr>'RESP. A)'!Área_de_impresión</vt:lpstr>
      <vt:lpstr>'RESP. B) '!Área_de_impresión</vt:lpstr>
      <vt:lpstr>'RESP. C)'!Área_de_impresión</vt:lpstr>
      <vt:lpstr>'RESP. D) '!Área_de_impresión</vt:lpstr>
      <vt:lpstr>'RESP. E)'!Área_de_impresión</vt:lpstr>
      <vt:lpstr>'RESP. F) R N° 12-14'!Área_de_impresión</vt:lpstr>
      <vt:lpstr>'RESP. F) R N° 15-16'!Área_de_impresión</vt:lpstr>
      <vt:lpstr>'RESP. F) R N° 6'!Área_de_impresión</vt:lpstr>
      <vt:lpstr>'RESP. G)'!Área_de_impresión</vt:lpstr>
      <vt:lpstr>'RESP. H)'!Área_de_impresión</vt:lpstr>
      <vt:lpstr>'RESP. I)'!Área_de_impresión</vt:lpstr>
      <vt:lpstr>'RESP. J)'!Área_de_impresión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--</dc:creator>
  <cp:lastModifiedBy>Consultor Tributario</cp:lastModifiedBy>
  <cp:lastPrinted>2025-02-17T20:52:15Z</cp:lastPrinted>
  <dcterms:created xsi:type="dcterms:W3CDTF">2018-07-29T00:01:45Z</dcterms:created>
  <dcterms:modified xsi:type="dcterms:W3CDTF">2025-11-19T12:45:23Z</dcterms:modified>
</cp:coreProperties>
</file>